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035" windowHeight="12525" firstSheet="9" activeTab="11"/>
  </bookViews>
  <sheets>
    <sheet name="декабрь 2020" sheetId="92" r:id="rId1"/>
    <sheet name="январь" sheetId="66" r:id="rId2"/>
    <sheet name="февраль" sheetId="93" r:id="rId3"/>
    <sheet name="март" sheetId="94" r:id="rId4"/>
    <sheet name="апрель" sheetId="95" r:id="rId5"/>
    <sheet name="май" sheetId="96" r:id="rId6"/>
    <sheet name="июнь" sheetId="97" r:id="rId7"/>
    <sheet name="июль" sheetId="98" r:id="rId8"/>
    <sheet name="август" sheetId="99" r:id="rId9"/>
    <sheet name="4" sheetId="107" r:id="rId10"/>
    <sheet name="5" sheetId="108" r:id="rId11"/>
    <sheet name="6" sheetId="109" r:id="rId12"/>
  </sheets>
  <definedNames>
    <definedName name="_xlnm.Print_Area" localSheetId="7">июль!$A$1:$J$49</definedName>
    <definedName name="_xlnm.Print_Area" localSheetId="5">май!$A$1:$J$48</definedName>
  </definedNames>
  <calcPr calcId="125725"/>
</workbook>
</file>

<file path=xl/calcChain.xml><?xml version="1.0" encoding="utf-8"?>
<calcChain xmlns="http://schemas.openxmlformats.org/spreadsheetml/2006/main">
  <c r="B44" i="108"/>
  <c r="B43"/>
  <c r="G4" i="99"/>
  <c r="G10"/>
  <c r="G40" s="1"/>
  <c r="G29"/>
  <c r="G35"/>
  <c r="G30" s="1"/>
  <c r="G28"/>
  <c r="G24" s="1"/>
  <c r="G18"/>
  <c r="G23"/>
  <c r="E23" s="1"/>
  <c r="G22"/>
  <c r="G21"/>
  <c r="G39"/>
  <c r="E39" s="1"/>
  <c r="E18"/>
  <c r="G15"/>
  <c r="I28"/>
  <c r="I24" s="1"/>
  <c r="D38"/>
  <c r="C38"/>
  <c r="D40"/>
  <c r="C15"/>
  <c r="C24"/>
  <c r="C29"/>
  <c r="C18"/>
  <c r="C35"/>
  <c r="D15"/>
  <c r="D10" s="1"/>
  <c r="C29" i="98"/>
  <c r="F29"/>
  <c r="F30"/>
  <c r="G29"/>
  <c r="F29" i="99"/>
  <c r="F5"/>
  <c r="F4" s="1"/>
  <c r="F10"/>
  <c r="F24"/>
  <c r="F30"/>
  <c r="F36"/>
  <c r="D5"/>
  <c r="D4" s="1"/>
  <c r="D24"/>
  <c r="E38"/>
  <c r="E37"/>
  <c r="I36"/>
  <c r="H36"/>
  <c r="H29" s="1"/>
  <c r="G36"/>
  <c r="D35"/>
  <c r="I34"/>
  <c r="E34" s="1"/>
  <c r="E32"/>
  <c r="E31"/>
  <c r="H30"/>
  <c r="D29"/>
  <c r="E27"/>
  <c r="E26"/>
  <c r="E25"/>
  <c r="H24"/>
  <c r="E22"/>
  <c r="E21"/>
  <c r="E20"/>
  <c r="E17"/>
  <c r="E16"/>
  <c r="I15"/>
  <c r="H15"/>
  <c r="H10" s="1"/>
  <c r="E14"/>
  <c r="E13"/>
  <c r="E12"/>
  <c r="E11"/>
  <c r="I10"/>
  <c r="C10"/>
  <c r="C40" s="1"/>
  <c r="E9"/>
  <c r="E8"/>
  <c r="E7"/>
  <c r="E6"/>
  <c r="I5"/>
  <c r="H5"/>
  <c r="H4" s="1"/>
  <c r="G5"/>
  <c r="C5"/>
  <c r="C4" s="1"/>
  <c r="H22" i="98"/>
  <c r="E22" s="1"/>
  <c r="B42" i="108" l="1"/>
  <c r="E29" i="99"/>
  <c r="E35"/>
  <c r="E24"/>
  <c r="F40"/>
  <c r="H40"/>
  <c r="I30"/>
  <c r="I29" s="1"/>
  <c r="E15"/>
  <c r="E10" s="1"/>
  <c r="B44"/>
  <c r="I40"/>
  <c r="E5"/>
  <c r="E36"/>
  <c r="I4"/>
  <c r="E28"/>
  <c r="E33"/>
  <c r="B43" s="1"/>
  <c r="H40" i="98"/>
  <c r="E40" s="1"/>
  <c r="D35"/>
  <c r="D36" i="97"/>
  <c r="D39"/>
  <c r="C38" i="98"/>
  <c r="C35"/>
  <c r="B42"/>
  <c r="B43"/>
  <c r="D38"/>
  <c r="B42" i="99" l="1"/>
  <c r="E30"/>
  <c r="E4"/>
  <c r="E40"/>
  <c r="D29" i="98" l="1"/>
  <c r="C10"/>
  <c r="C18"/>
  <c r="I4"/>
  <c r="C5"/>
  <c r="C4" s="1"/>
  <c r="C25" i="97"/>
  <c r="C24" i="98"/>
  <c r="C40" s="1"/>
  <c r="G4"/>
  <c r="F4"/>
  <c r="E28"/>
  <c r="G24"/>
  <c r="G33"/>
  <c r="G30" s="1"/>
  <c r="G28"/>
  <c r="E27" s="1"/>
  <c r="G23"/>
  <c r="E23" s="1"/>
  <c r="G21"/>
  <c r="E21" s="1"/>
  <c r="G18"/>
  <c r="E18" s="1"/>
  <c r="E6"/>
  <c r="I40"/>
  <c r="I10"/>
  <c r="F10"/>
  <c r="E39"/>
  <c r="E38"/>
  <c r="E37"/>
  <c r="I36"/>
  <c r="H36"/>
  <c r="G36"/>
  <c r="F36"/>
  <c r="F40" s="1"/>
  <c r="E35"/>
  <c r="I34"/>
  <c r="E34" s="1"/>
  <c r="E32"/>
  <c r="E31"/>
  <c r="H30"/>
  <c r="H29" s="1"/>
  <c r="E26"/>
  <c r="E25"/>
  <c r="I24"/>
  <c r="H24"/>
  <c r="F24"/>
  <c r="E24" s="1"/>
  <c r="D24"/>
  <c r="E20"/>
  <c r="E17"/>
  <c r="E16"/>
  <c r="I15"/>
  <c r="H15"/>
  <c r="E15"/>
  <c r="E14"/>
  <c r="E13"/>
  <c r="E12"/>
  <c r="E11"/>
  <c r="H10"/>
  <c r="G10"/>
  <c r="D10"/>
  <c r="E9"/>
  <c r="E8"/>
  <c r="E7"/>
  <c r="I5"/>
  <c r="H5"/>
  <c r="G5"/>
  <c r="G40" s="1"/>
  <c r="F5"/>
  <c r="D5"/>
  <c r="D4" s="1"/>
  <c r="H4"/>
  <c r="C27" i="97"/>
  <c r="C26"/>
  <c r="C36"/>
  <c r="C39"/>
  <c r="D4"/>
  <c r="D5"/>
  <c r="D10"/>
  <c r="D25"/>
  <c r="D40" i="98" l="1"/>
  <c r="E33"/>
  <c r="E10"/>
  <c r="E36"/>
  <c r="I30"/>
  <c r="I29" s="1"/>
  <c r="B44"/>
  <c r="E29"/>
  <c r="E5"/>
  <c r="E4"/>
  <c r="E30"/>
  <c r="D41" i="96"/>
  <c r="D30" i="97"/>
  <c r="D41"/>
  <c r="C10"/>
  <c r="C30" l="1"/>
  <c r="C36" i="96"/>
  <c r="C39"/>
  <c r="D31"/>
  <c r="D40"/>
  <c r="E4" i="97" l="1"/>
  <c r="F23"/>
  <c r="E23" s="1"/>
  <c r="F18"/>
  <c r="E18" s="1"/>
  <c r="F25"/>
  <c r="E25" s="1"/>
  <c r="F31"/>
  <c r="F37"/>
  <c r="E40"/>
  <c r="E39"/>
  <c r="E38"/>
  <c r="I37"/>
  <c r="H37"/>
  <c r="G37"/>
  <c r="E36"/>
  <c r="I35"/>
  <c r="E35"/>
  <c r="E34"/>
  <c r="E33"/>
  <c r="E32"/>
  <c r="I31"/>
  <c r="I30" s="1"/>
  <c r="H31"/>
  <c r="G31"/>
  <c r="E29"/>
  <c r="E28"/>
  <c r="E27"/>
  <c r="E26"/>
  <c r="I25"/>
  <c r="H25"/>
  <c r="E22"/>
  <c r="E21"/>
  <c r="E20"/>
  <c r="E17"/>
  <c r="E16"/>
  <c r="I15"/>
  <c r="H15"/>
  <c r="H10" s="1"/>
  <c r="F10"/>
  <c r="E14"/>
  <c r="E13"/>
  <c r="E12"/>
  <c r="E11"/>
  <c r="I10"/>
  <c r="G10"/>
  <c r="E9"/>
  <c r="E8"/>
  <c r="E7"/>
  <c r="E6"/>
  <c r="I5"/>
  <c r="I4" s="1"/>
  <c r="I41" s="1"/>
  <c r="H5"/>
  <c r="G5"/>
  <c r="G4" s="1"/>
  <c r="F5"/>
  <c r="F4" s="1"/>
  <c r="C5"/>
  <c r="C4" s="1"/>
  <c r="C41" s="1"/>
  <c r="H4"/>
  <c r="B44" i="96"/>
  <c r="B45"/>
  <c r="B43"/>
  <c r="F15"/>
  <c r="F10" s="1"/>
  <c r="D25"/>
  <c r="F37"/>
  <c r="F31"/>
  <c r="F5"/>
  <c r="F4" s="1"/>
  <c r="G41"/>
  <c r="E26"/>
  <c r="G25"/>
  <c r="G10"/>
  <c r="G30"/>
  <c r="G31"/>
  <c r="G4"/>
  <c r="I41"/>
  <c r="G18"/>
  <c r="E18" s="1"/>
  <c r="G29"/>
  <c r="E29" s="1"/>
  <c r="G23"/>
  <c r="G21"/>
  <c r="E5" i="95"/>
  <c r="D36" i="96"/>
  <c r="D10"/>
  <c r="C30"/>
  <c r="C25"/>
  <c r="C15"/>
  <c r="C10"/>
  <c r="C5"/>
  <c r="C4" s="1"/>
  <c r="E40"/>
  <c r="E39"/>
  <c r="E38"/>
  <c r="E36"/>
  <c r="E35"/>
  <c r="E34"/>
  <c r="E33"/>
  <c r="D39"/>
  <c r="I37"/>
  <c r="H37"/>
  <c r="G37"/>
  <c r="I35"/>
  <c r="E32"/>
  <c r="H31"/>
  <c r="H30"/>
  <c r="E28"/>
  <c r="E27"/>
  <c r="I25"/>
  <c r="H25"/>
  <c r="F25"/>
  <c r="E23"/>
  <c r="E22"/>
  <c r="E21"/>
  <c r="E20"/>
  <c r="E17"/>
  <c r="E16"/>
  <c r="I15"/>
  <c r="H15"/>
  <c r="H10" s="1"/>
  <c r="E14"/>
  <c r="E13"/>
  <c r="E12"/>
  <c r="E11"/>
  <c r="I10"/>
  <c r="E9"/>
  <c r="E8"/>
  <c r="E7"/>
  <c r="E6"/>
  <c r="I5"/>
  <c r="I4" s="1"/>
  <c r="H5"/>
  <c r="H4" s="1"/>
  <c r="G5"/>
  <c r="D4"/>
  <c r="C40" i="95"/>
  <c r="C37"/>
  <c r="C31"/>
  <c r="C26"/>
  <c r="C16"/>
  <c r="C11" s="1"/>
  <c r="C6"/>
  <c r="C5" s="1"/>
  <c r="F32"/>
  <c r="F31" s="1"/>
  <c r="F42" s="1"/>
  <c r="F26"/>
  <c r="D11"/>
  <c r="E41"/>
  <c r="E40"/>
  <c r="D40"/>
  <c r="E39"/>
  <c r="K38"/>
  <c r="J38"/>
  <c r="I38"/>
  <c r="H38"/>
  <c r="G38"/>
  <c r="F38"/>
  <c r="E37"/>
  <c r="D37"/>
  <c r="K36"/>
  <c r="K32" s="1"/>
  <c r="K31" s="1"/>
  <c r="J36"/>
  <c r="J32" s="1"/>
  <c r="J31" s="1"/>
  <c r="I36"/>
  <c r="E36" s="1"/>
  <c r="E35"/>
  <c r="E34"/>
  <c r="E33"/>
  <c r="H32"/>
  <c r="D31"/>
  <c r="E30"/>
  <c r="E29"/>
  <c r="E28"/>
  <c r="E27"/>
  <c r="K26"/>
  <c r="I26"/>
  <c r="H26"/>
  <c r="G26"/>
  <c r="D26"/>
  <c r="D42" s="1"/>
  <c r="E24"/>
  <c r="E23"/>
  <c r="E22"/>
  <c r="E21"/>
  <c r="E19"/>
  <c r="E18"/>
  <c r="E17"/>
  <c r="K16"/>
  <c r="J16"/>
  <c r="I16"/>
  <c r="I11" s="1"/>
  <c r="H16"/>
  <c r="G16"/>
  <c r="F16"/>
  <c r="E16"/>
  <c r="D16"/>
  <c r="E15"/>
  <c r="E14"/>
  <c r="E13"/>
  <c r="E12"/>
  <c r="K11"/>
  <c r="J11"/>
  <c r="H11"/>
  <c r="G11"/>
  <c r="F11"/>
  <c r="E10"/>
  <c r="E9"/>
  <c r="E8"/>
  <c r="E7"/>
  <c r="K6"/>
  <c r="K5" s="1"/>
  <c r="K42" s="1"/>
  <c r="J6"/>
  <c r="I6"/>
  <c r="H6"/>
  <c r="G6"/>
  <c r="F6"/>
  <c r="F5" s="1"/>
  <c r="D6"/>
  <c r="D5" s="1"/>
  <c r="J5"/>
  <c r="J42" s="1"/>
  <c r="I5"/>
  <c r="H5"/>
  <c r="H42" s="1"/>
  <c r="G38" i="94"/>
  <c r="D37"/>
  <c r="D16"/>
  <c r="D31"/>
  <c r="D5"/>
  <c r="D6"/>
  <c r="E41"/>
  <c r="E40"/>
  <c r="D40"/>
  <c r="C40"/>
  <c r="E39"/>
  <c r="K38"/>
  <c r="J38"/>
  <c r="I38"/>
  <c r="H38"/>
  <c r="F38"/>
  <c r="E37"/>
  <c r="C37"/>
  <c r="K36"/>
  <c r="J36"/>
  <c r="I36"/>
  <c r="I32" s="1"/>
  <c r="I31" s="1"/>
  <c r="E35"/>
  <c r="E34"/>
  <c r="E33"/>
  <c r="K32"/>
  <c r="K31" s="1"/>
  <c r="J32"/>
  <c r="H32"/>
  <c r="H31" s="1"/>
  <c r="F32"/>
  <c r="J31"/>
  <c r="C31"/>
  <c r="E30"/>
  <c r="E29"/>
  <c r="E28"/>
  <c r="E27"/>
  <c r="K26"/>
  <c r="I26"/>
  <c r="H26"/>
  <c r="G26"/>
  <c r="E26" s="1"/>
  <c r="F26"/>
  <c r="D26"/>
  <c r="C26"/>
  <c r="E24"/>
  <c r="E23"/>
  <c r="E22"/>
  <c r="E21"/>
  <c r="E19"/>
  <c r="E18"/>
  <c r="E17"/>
  <c r="K16"/>
  <c r="J16"/>
  <c r="I16"/>
  <c r="H16"/>
  <c r="G16"/>
  <c r="E16" s="1"/>
  <c r="F16"/>
  <c r="C11"/>
  <c r="E15"/>
  <c r="E14"/>
  <c r="E13"/>
  <c r="E12"/>
  <c r="K11"/>
  <c r="J11"/>
  <c r="I11"/>
  <c r="H11"/>
  <c r="F11"/>
  <c r="D11"/>
  <c r="E10"/>
  <c r="E9"/>
  <c r="E8"/>
  <c r="E7"/>
  <c r="K6"/>
  <c r="J6"/>
  <c r="J5" s="1"/>
  <c r="J42" s="1"/>
  <c r="I6"/>
  <c r="I5" s="1"/>
  <c r="I42" s="1"/>
  <c r="H6"/>
  <c r="H5" s="1"/>
  <c r="H42" s="1"/>
  <c r="G6"/>
  <c r="G5" s="1"/>
  <c r="F6"/>
  <c r="C6"/>
  <c r="C5" s="1"/>
  <c r="K5"/>
  <c r="K42" s="1"/>
  <c r="C41" i="96" l="1"/>
  <c r="F41" i="97"/>
  <c r="F30"/>
  <c r="H41"/>
  <c r="H30"/>
  <c r="B45"/>
  <c r="E31"/>
  <c r="E37"/>
  <c r="G30"/>
  <c r="E5"/>
  <c r="B44"/>
  <c r="G25"/>
  <c r="G41" s="1"/>
  <c r="E15"/>
  <c r="E10" s="1"/>
  <c r="F30" i="96"/>
  <c r="F41"/>
  <c r="H41"/>
  <c r="E25"/>
  <c r="E5"/>
  <c r="E37"/>
  <c r="E15"/>
  <c r="E10" s="1"/>
  <c r="E4"/>
  <c r="I31"/>
  <c r="I30" s="1"/>
  <c r="C42" i="95"/>
  <c r="C42" i="94"/>
  <c r="E38" i="95"/>
  <c r="E6"/>
  <c r="B46"/>
  <c r="E26"/>
  <c r="E11"/>
  <c r="B45"/>
  <c r="B44" s="1"/>
  <c r="I32"/>
  <c r="I31" s="1"/>
  <c r="G5"/>
  <c r="H31"/>
  <c r="G11" i="94"/>
  <c r="D42"/>
  <c r="E38"/>
  <c r="G42"/>
  <c r="E11"/>
  <c r="E6"/>
  <c r="F31"/>
  <c r="E31" s="1"/>
  <c r="B46"/>
  <c r="B45"/>
  <c r="F5"/>
  <c r="E36"/>
  <c r="E32"/>
  <c r="B43" i="97" l="1"/>
  <c r="E30"/>
  <c r="E41"/>
  <c r="E30" i="96"/>
  <c r="E31"/>
  <c r="E31" i="95"/>
  <c r="I42"/>
  <c r="G42"/>
  <c r="E32"/>
  <c r="B44" i="94"/>
  <c r="E5"/>
  <c r="F42"/>
  <c r="E42" s="1"/>
  <c r="B44" i="66"/>
  <c r="C30"/>
  <c r="E25"/>
  <c r="L16" i="92"/>
  <c r="L18"/>
  <c r="E36"/>
  <c r="G37"/>
  <c r="E41" i="96" l="1"/>
  <c r="E42" i="95"/>
  <c r="D48" i="92"/>
  <c r="C48"/>
  <c r="C36"/>
  <c r="D36"/>
  <c r="I48"/>
  <c r="J48"/>
  <c r="K48"/>
  <c r="L28"/>
  <c r="L23"/>
  <c r="L21"/>
  <c r="C12"/>
  <c r="G44"/>
  <c r="H44"/>
  <c r="I44"/>
  <c r="J44"/>
  <c r="K44"/>
  <c r="K36" s="1"/>
  <c r="E47"/>
  <c r="L47" s="1"/>
  <c r="E46"/>
  <c r="E45"/>
  <c r="F44"/>
  <c r="E43"/>
  <c r="K42"/>
  <c r="J42"/>
  <c r="I42"/>
  <c r="E42"/>
  <c r="E41"/>
  <c r="E40"/>
  <c r="E39"/>
  <c r="E38"/>
  <c r="K37"/>
  <c r="J37"/>
  <c r="I37"/>
  <c r="I36" s="1"/>
  <c r="H37"/>
  <c r="H36" s="1"/>
  <c r="F37"/>
  <c r="E37" s="1"/>
  <c r="L37" s="1"/>
  <c r="J36"/>
  <c r="E35"/>
  <c r="E34"/>
  <c r="E33"/>
  <c r="E32"/>
  <c r="E31"/>
  <c r="E30"/>
  <c r="K29"/>
  <c r="J29"/>
  <c r="I29"/>
  <c r="I26" s="1"/>
  <c r="H29"/>
  <c r="H26" s="1"/>
  <c r="G29"/>
  <c r="F29"/>
  <c r="D29"/>
  <c r="D26" s="1"/>
  <c r="C29"/>
  <c r="C26" s="1"/>
  <c r="E28"/>
  <c r="E27"/>
  <c r="L27" s="1"/>
  <c r="K26"/>
  <c r="J26"/>
  <c r="G26"/>
  <c r="F26"/>
  <c r="E25"/>
  <c r="E24"/>
  <c r="L24" s="1"/>
  <c r="E23"/>
  <c r="E22"/>
  <c r="E21"/>
  <c r="E20"/>
  <c r="L20" s="1"/>
  <c r="E19"/>
  <c r="L19" s="1"/>
  <c r="E18"/>
  <c r="K17"/>
  <c r="J17"/>
  <c r="I17"/>
  <c r="H17"/>
  <c r="H12" s="1"/>
  <c r="G17"/>
  <c r="G12" s="1"/>
  <c r="F17"/>
  <c r="F12" s="1"/>
  <c r="D17"/>
  <c r="D12" s="1"/>
  <c r="C17"/>
  <c r="E16"/>
  <c r="E15"/>
  <c r="L15" s="1"/>
  <c r="E14"/>
  <c r="L14" s="1"/>
  <c r="E13"/>
  <c r="L13" s="1"/>
  <c r="K12"/>
  <c r="J12"/>
  <c r="I12"/>
  <c r="E11"/>
  <c r="E10"/>
  <c r="E9"/>
  <c r="B53" s="1"/>
  <c r="E8"/>
  <c r="B52" s="1"/>
  <c r="E7"/>
  <c r="B51" s="1"/>
  <c r="K6"/>
  <c r="K5" s="1"/>
  <c r="J6"/>
  <c r="I6"/>
  <c r="I5" s="1"/>
  <c r="H6"/>
  <c r="H5" s="1"/>
  <c r="H48" s="1"/>
  <c r="G6"/>
  <c r="F6"/>
  <c r="F5" s="1"/>
  <c r="D6"/>
  <c r="D5" s="1"/>
  <c r="C6"/>
  <c r="C5" s="1"/>
  <c r="J5"/>
  <c r="F31" i="66"/>
  <c r="G31"/>
  <c r="G30" s="1"/>
  <c r="F37"/>
  <c r="G37"/>
  <c r="H37"/>
  <c r="F25"/>
  <c r="G25"/>
  <c r="H25"/>
  <c r="C25"/>
  <c r="G48" i="92" l="1"/>
  <c r="F48"/>
  <c r="G36"/>
  <c r="F36"/>
  <c r="L25"/>
  <c r="B54"/>
  <c r="E29"/>
  <c r="L29" s="1"/>
  <c r="E44"/>
  <c r="L44" s="1"/>
  <c r="E26"/>
  <c r="L26" s="1"/>
  <c r="E17"/>
  <c r="E6"/>
  <c r="L36"/>
  <c r="G5"/>
  <c r="F30" i="66"/>
  <c r="J6"/>
  <c r="J5" s="1"/>
  <c r="J16"/>
  <c r="J11" s="1"/>
  <c r="J25"/>
  <c r="J35"/>
  <c r="J31" s="1"/>
  <c r="J37"/>
  <c r="D28"/>
  <c r="D32"/>
  <c r="D34"/>
  <c r="D33"/>
  <c r="G6"/>
  <c r="G5" s="1"/>
  <c r="G16"/>
  <c r="G11" s="1"/>
  <c r="D7"/>
  <c r="D10"/>
  <c r="D8"/>
  <c r="C6"/>
  <c r="C5" s="1"/>
  <c r="E6"/>
  <c r="E5" s="1"/>
  <c r="F6"/>
  <c r="F5" s="1"/>
  <c r="H6"/>
  <c r="H5" s="1"/>
  <c r="I6"/>
  <c r="I5" s="1"/>
  <c r="D9"/>
  <c r="D12"/>
  <c r="D13"/>
  <c r="D14"/>
  <c r="D15"/>
  <c r="F16"/>
  <c r="F11" s="1"/>
  <c r="E16"/>
  <c r="E11" s="1"/>
  <c r="C16"/>
  <c r="C11" s="1"/>
  <c r="H16"/>
  <c r="H11" s="1"/>
  <c r="I16"/>
  <c r="I11" s="1"/>
  <c r="D17"/>
  <c r="D18"/>
  <c r="D19"/>
  <c r="D21"/>
  <c r="D22"/>
  <c r="D23"/>
  <c r="D24"/>
  <c r="D26"/>
  <c r="D27"/>
  <c r="D29"/>
  <c r="E31"/>
  <c r="E37"/>
  <c r="H35"/>
  <c r="H31" s="1"/>
  <c r="H30" s="1"/>
  <c r="I35"/>
  <c r="I31" s="1"/>
  <c r="D36"/>
  <c r="I37"/>
  <c r="D39"/>
  <c r="D40"/>
  <c r="D38"/>
  <c r="D35"/>
  <c r="D37" l="1"/>
  <c r="E30"/>
  <c r="E41" s="1"/>
  <c r="B45"/>
  <c r="H41"/>
  <c r="E12" i="92"/>
  <c r="L12" s="1"/>
  <c r="L17"/>
  <c r="B50"/>
  <c r="E5"/>
  <c r="D6" i="66"/>
  <c r="D16"/>
  <c r="D11" s="1"/>
  <c r="I30"/>
  <c r="J41"/>
  <c r="C41"/>
  <c r="J30"/>
  <c r="I41"/>
  <c r="D31"/>
  <c r="D25"/>
  <c r="F41"/>
  <c r="G41"/>
  <c r="D41" s="1"/>
  <c r="D5"/>
  <c r="D30" l="1"/>
  <c r="L5" i="92"/>
  <c r="L48" s="1"/>
  <c r="E48"/>
  <c r="L49" s="1"/>
  <c r="B43" i="66"/>
</calcChain>
</file>

<file path=xl/sharedStrings.xml><?xml version="1.0" encoding="utf-8"?>
<sst xmlns="http://schemas.openxmlformats.org/spreadsheetml/2006/main" count="629" uniqueCount="196">
  <si>
    <t>Наименование статей</t>
  </si>
  <si>
    <t>Код статьи</t>
  </si>
  <si>
    <t>Всего</t>
  </si>
  <si>
    <t>Комитет финансов</t>
  </si>
  <si>
    <t>Трансферт поселен.</t>
  </si>
  <si>
    <t>Комитет соц.защиты</t>
  </si>
  <si>
    <t>Оплата труда и начисления на оплату труда</t>
  </si>
  <si>
    <t>Заработная плата - всего</t>
  </si>
  <si>
    <t>Прочие выплаты</t>
  </si>
  <si>
    <t>Начисления на оплату труда</t>
  </si>
  <si>
    <t>Приобретение услуг</t>
  </si>
  <si>
    <t>Услуги связи</t>
  </si>
  <si>
    <t>Транспортные услуги</t>
  </si>
  <si>
    <t>Услуги по сод-ю имущества</t>
  </si>
  <si>
    <t>Прочие услуги по сод-ю имущества</t>
  </si>
  <si>
    <t>Обслуж. долгов. обязательств</t>
  </si>
  <si>
    <t>Переч. др. бюдж. системы РФ</t>
  </si>
  <si>
    <t>Социальное обеспечение</t>
  </si>
  <si>
    <t>Поступление нефинансовых активов</t>
  </si>
  <si>
    <t>Увеличение стоимости мат. зап.</t>
  </si>
  <si>
    <t>Продукты питания</t>
  </si>
  <si>
    <t>Проч. увелич-е стоим-ти матер. запасов</t>
  </si>
  <si>
    <t>Оплата котельно-печного топлива</t>
  </si>
  <si>
    <t>Капитальное строительство</t>
  </si>
  <si>
    <t>Оплата приобретения оборудования</t>
  </si>
  <si>
    <t>Начисления на оплату труда А/У, Б/У</t>
  </si>
  <si>
    <t>Продукты питания А/У, Б/У</t>
  </si>
  <si>
    <t>Медикаменты и перевязочные А/У, Б/У</t>
  </si>
  <si>
    <t>Горюче-смазочные материалы А/у, Б/У</t>
  </si>
  <si>
    <t>Прочие расходы А/У,  Б/У</t>
  </si>
  <si>
    <t>Прочие услуги и расходы</t>
  </si>
  <si>
    <t>Коммунальные услуги казенные учреждения</t>
  </si>
  <si>
    <t>Коммунальные услуги бюдж., автон. учреждения</t>
  </si>
  <si>
    <t>Субсидии прочим организациям, безвозм. перечисл</t>
  </si>
  <si>
    <t>Увеличение стоимости мат. зап. А/У, Б/У</t>
  </si>
  <si>
    <t>Субсидии на иные цели А/У, Б/У</t>
  </si>
  <si>
    <t>Субсидии А/У, Б/У</t>
  </si>
  <si>
    <t>На оказание услуг (работ):</t>
  </si>
  <si>
    <t xml:space="preserve">На содержание имущества </t>
  </si>
  <si>
    <t>241  003</t>
  </si>
  <si>
    <t xml:space="preserve">Справочно: </t>
  </si>
  <si>
    <t>ИТОГО з/п с нач. с учетом А/У, Б/У</t>
  </si>
  <si>
    <t>Администрация БМР</t>
  </si>
  <si>
    <t>Совет депутатов</t>
  </si>
  <si>
    <t>КО</t>
  </si>
  <si>
    <t>Капитальный ремонт</t>
  </si>
  <si>
    <t>Арендная плата</t>
  </si>
  <si>
    <t>Заработная плата за втор.пол.ноября</t>
  </si>
  <si>
    <t>Заработная плата за пер.пол.декабря</t>
  </si>
  <si>
    <t>Заработная плата за втор.пол.декабря</t>
  </si>
  <si>
    <t>Заработная плата за пер.пол.февраля</t>
  </si>
  <si>
    <t>Заработная плата А/У, Б/У пер.пол.февраля</t>
  </si>
  <si>
    <t>Прочие услуги по содержанию имущества А/У, Б/У</t>
  </si>
  <si>
    <t>Заработная плата А/У, Б/У втор.пол.ноября</t>
  </si>
  <si>
    <t>Заработная плата А/У, Б/У пер.пол.декабря</t>
  </si>
  <si>
    <t>Заработная плата А/У, Б/У втор.пол.декабря</t>
  </si>
  <si>
    <t>2 пол.ноября</t>
  </si>
  <si>
    <t xml:space="preserve"> 1 пол.декабря</t>
  </si>
  <si>
    <t>246,24А</t>
  </si>
  <si>
    <t>Услуги, работы для целей кап.вложений</t>
  </si>
  <si>
    <t>290, 226,227</t>
  </si>
  <si>
    <t>Услуги,работы для целей кап.вложений</t>
  </si>
  <si>
    <t>242,246,24А</t>
  </si>
  <si>
    <t>341,343,344,345,346,349</t>
  </si>
  <si>
    <t>Начисления на з/п ноябрь-декабрь</t>
  </si>
  <si>
    <t xml:space="preserve"> 2 пол.декабря</t>
  </si>
  <si>
    <t xml:space="preserve">Продукты питания </t>
  </si>
  <si>
    <t>Прочее увел-е стоим мат запасов</t>
  </si>
  <si>
    <t>Кассовый план по учреждениям Бокситогорского муниципального района на декабрь 2020 года (муниципальный бюджет)</t>
  </si>
  <si>
    <t>Утверждено на 2020 г.</t>
  </si>
  <si>
    <t>Потребн в денежных средствах на декабрь 2020 г.</t>
  </si>
  <si>
    <t>Профинан-сировано на 26.11.2020</t>
  </si>
  <si>
    <t xml:space="preserve">Остатки </t>
  </si>
  <si>
    <t>Кассовый план по учреждениям Бокситогорского муниципального района на январь 2021 года (муниципальный бюджет)</t>
  </si>
  <si>
    <t>Потребн в денежных средствах на январь 2021 г.</t>
  </si>
  <si>
    <t>1 пол.января</t>
  </si>
  <si>
    <t>Заработная плата за пер.пол.января</t>
  </si>
  <si>
    <t>Заработная плата А/У, Б/У пер.пол.января</t>
  </si>
  <si>
    <t>Утверждено на 2021 Г.</t>
  </si>
  <si>
    <t>Безвозмездные перечисления капитального характера государственным (муниципальным) бюджетным и автономным учреждениям</t>
  </si>
  <si>
    <t>Профинан-сировано на 25.02.2021</t>
  </si>
  <si>
    <t>Потребн в денежных средствах на март 2021 г.</t>
  </si>
  <si>
    <t>Заработная плата за 2ю.пол.февраля</t>
  </si>
  <si>
    <t>Заработная плата за перв.пол.марта</t>
  </si>
  <si>
    <t>Заработная плата А/У, Б/У втор.пол.февраля</t>
  </si>
  <si>
    <t>Заработная плата А/У, Б/У пер.пол.марта</t>
  </si>
  <si>
    <t>2 пол.февраля</t>
  </si>
  <si>
    <t>1 половина марта</t>
  </si>
  <si>
    <t>Кассовый план по учреждениям Бокситогорского муниципального района на март 2021 года (муниципальный бюджет)</t>
  </si>
  <si>
    <t>241, 281 015</t>
  </si>
  <si>
    <t>Кассовый план по учреждениям Бокситогорского муниципального района на апрель 2021 года (муниципальный бюджет)</t>
  </si>
  <si>
    <t>Профинан-сировано на 25.03.2021</t>
  </si>
  <si>
    <t>Заработная плата за 2ю.пол.марта</t>
  </si>
  <si>
    <t>Заработная плата за перв.пол.апреля</t>
  </si>
  <si>
    <t>2 пол.марта</t>
  </si>
  <si>
    <t>1 половина апреля</t>
  </si>
  <si>
    <t>Потребн в денежных средствах на апрель 2021 г.</t>
  </si>
  <si>
    <t>Заработная плата А/У, Б/У втор.пол.марта</t>
  </si>
  <si>
    <t>Заработная плата А/У, Б/У пер.пол.апреля</t>
  </si>
  <si>
    <t>Заработная плата за 2ю.пол.апреля</t>
  </si>
  <si>
    <t>Заработная плата за перв.пол.мая</t>
  </si>
  <si>
    <t>Профинан-сировано на 30.04.2021</t>
  </si>
  <si>
    <t>Потребн в денежных средствах на май 2021 г.</t>
  </si>
  <si>
    <t xml:space="preserve"> </t>
  </si>
  <si>
    <t>Заработная плата А/У, Б/У втор.пол.апреля</t>
  </si>
  <si>
    <t>Заработная плата А/У, Б/У пер.пол.мая</t>
  </si>
  <si>
    <t>2 пол.апреля</t>
  </si>
  <si>
    <t>1 половина мая</t>
  </si>
  <si>
    <t>Кассовый план по учреждениям Бокситогорского муниципального района на май 2021 года (муниципальный бюджет)</t>
  </si>
  <si>
    <t>Потребн в денежных средствах на июнь 2021 г.</t>
  </si>
  <si>
    <t>Заработная плата за 2ю.пол.мая</t>
  </si>
  <si>
    <t>Заработная плата за перв.пол.июня</t>
  </si>
  <si>
    <t>Заработная плата А/У, Б/У втор.пол.мая</t>
  </si>
  <si>
    <t>Заработная плата А/У, Б/У пер.пол.июня</t>
  </si>
  <si>
    <t>2 пол.мая</t>
  </si>
  <si>
    <t>1 половина июня</t>
  </si>
  <si>
    <t>Кассовый план по учреждениям Бокситогорского муниципального района на июнь 2021 года (муниципальный бюджет)</t>
  </si>
  <si>
    <t>Профинан-сировано на 31.05.2021</t>
  </si>
  <si>
    <t>Потребн в денежных средствах на июль 2021 г.</t>
  </si>
  <si>
    <t>Профинан-сировано на 30.06.2021</t>
  </si>
  <si>
    <t>Заработная плата за 2ю.пол.июня</t>
  </si>
  <si>
    <t>Заработная плата за перв.пол.июля</t>
  </si>
  <si>
    <t>Заработная плата А/У, Б/У втор.пол.июня</t>
  </si>
  <si>
    <t>Заработная плата А/У, Б/У пер.пол.июля</t>
  </si>
  <si>
    <t>2 пол.июня</t>
  </si>
  <si>
    <t>1 половина июля</t>
  </si>
  <si>
    <t>-</t>
  </si>
  <si>
    <t>* На сбалансированность:</t>
  </si>
  <si>
    <t>БГП - 671640 руб.</t>
  </si>
  <si>
    <t>Ефим. ГП - 990390 руб.</t>
  </si>
  <si>
    <t>Лид. СП - 1500000 руб.</t>
  </si>
  <si>
    <t>Кассовый план по учреждениям Бокситогорского муниципального района на август 2021 года (муниципальный бюджет)</t>
  </si>
  <si>
    <t>Профинан-сировано на 30.07.2021</t>
  </si>
  <si>
    <t>Потребн в денежных средствах на август 2021 г.</t>
  </si>
  <si>
    <t>Заработная плата за 2ю.пол.июля</t>
  </si>
  <si>
    <t>Заработная плата за перв.пол.августа</t>
  </si>
  <si>
    <t>Заработная плата А/У, Б/У втор.пол.июля</t>
  </si>
  <si>
    <t>Заработная плата А/У, Б/У пер.пол.августа</t>
  </si>
  <si>
    <t>2 пол.июля</t>
  </si>
  <si>
    <t>1 половина августа</t>
  </si>
  <si>
    <t>Лидское СП - 1 000 000</t>
  </si>
  <si>
    <t>Утверждено на 2022 Г.</t>
  </si>
  <si>
    <t>241  000</t>
  </si>
  <si>
    <t>Потребн в денежных средствах на (месяц)</t>
  </si>
  <si>
    <t>Кассовый план по учреждениям Бокситогорского муниципального района и учреждениям Бокситогорского городского поселения (муниципальный бюджет) на (месяц) 202_г.</t>
  </si>
  <si>
    <t>Наименование ГРБС</t>
  </si>
  <si>
    <t>Исполнитель: ФИО, телефон</t>
  </si>
  <si>
    <t>Заработная плата А/У, Б/У втор.пол.месяца</t>
  </si>
  <si>
    <t>Заработная плата А/У, Б/У пер.пол.месяца</t>
  </si>
  <si>
    <t>Заработная плата за 2ю.пол.месяца</t>
  </si>
  <si>
    <t>Заработная плата за перв.пол.месяца</t>
  </si>
  <si>
    <t>Приложение 4 к Порядку</t>
  </si>
  <si>
    <t xml:space="preserve">Профинан-сировано на____ </t>
  </si>
  <si>
    <t>Контрольно-счетная комиссия</t>
  </si>
  <si>
    <t>Дотации:</t>
  </si>
  <si>
    <t>На сбалансированность:</t>
  </si>
  <si>
    <t>Стимулирующие :</t>
  </si>
  <si>
    <t>Дороги</t>
  </si>
  <si>
    <t>Кассовый план по учреждениям Бокситогорского муниципального района на ______ 2022 года (муниципальный бюджет)</t>
  </si>
  <si>
    <t>Потребность в денежных средствах на ______2022 г.</t>
  </si>
  <si>
    <t>Профинан-сировано на _______</t>
  </si>
  <si>
    <t>Приложение 5 к Порядку</t>
  </si>
  <si>
    <t>2 пол.месяца</t>
  </si>
  <si>
    <t>1 половина месяца</t>
  </si>
  <si>
    <t>Межбюджетные трансферты, из них:</t>
  </si>
  <si>
    <t>Наименование  источников  доходов</t>
  </si>
  <si>
    <t>примечание</t>
  </si>
  <si>
    <t>Акцизы</t>
  </si>
  <si>
    <t>Налог, взимаемый по упрощенной системе  налогообложения (100%)</t>
  </si>
  <si>
    <t>Единый налог на вмененный доход (100%)</t>
  </si>
  <si>
    <t>Единый сельскохозяйственный налог (50%)</t>
  </si>
  <si>
    <t>Патентная система (100%)</t>
  </si>
  <si>
    <t>Государственная пошлина (100%)</t>
  </si>
  <si>
    <t>Доходы от  арендной платы за  земельные участки (50%)</t>
  </si>
  <si>
    <t>Доходы от  арендной платы за нежилые помещения (100%)</t>
  </si>
  <si>
    <t>Прочие доходы от оказания платных услуг (работ) получателями средств бюджетов муниципальных районов</t>
  </si>
  <si>
    <t>Плата за  негативное  воздействие на  окружающую  среду (60%)</t>
  </si>
  <si>
    <t>Доходы от реализации муниципального имущества (100%)</t>
  </si>
  <si>
    <t>*</t>
  </si>
  <si>
    <t>Доходы от продажи  земельных  участков (50%)</t>
  </si>
  <si>
    <t>Штрафы, санкции,возмещение ущерба</t>
  </si>
  <si>
    <t>Прочие неналоговые доходы бюджетов муниципальных районов</t>
  </si>
  <si>
    <t>Итого</t>
  </si>
  <si>
    <t>Дотация из  областного бюджета на выравнивание уровня бюджетной обеспеченности</t>
  </si>
  <si>
    <t>Дотация из  областного бюджета на обеспечение сбалансированности бюджета</t>
  </si>
  <si>
    <t>ВСЕГО</t>
  </si>
  <si>
    <t xml:space="preserve">Прогноз поступления доходов в бюджет                                                                                                                                                                                                                                  Бокситогорского  муниципального района                                                                                                                                  на ______ 202_ года </t>
  </si>
  <si>
    <t>Поступило за _____ 202_</t>
  </si>
  <si>
    <t>Прогноз на 202_ год</t>
  </si>
  <si>
    <t>Поступило на 01.__.202_</t>
  </si>
  <si>
    <t>Поступило на _.__.202_</t>
  </si>
  <si>
    <t>Прогноз на ____ 202_</t>
  </si>
  <si>
    <t>Налог на доходы физических лиц 202_ г.(38,76%);202_ г.(40,61%)</t>
  </si>
  <si>
    <t>(Предыдущий период)</t>
  </si>
  <si>
    <t xml:space="preserve">Поступило за 202_ </t>
  </si>
  <si>
    <t>Приложение 6 к Порядку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</si>
</sst>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_-* #,##0.0_р_._-;\-* #,##0.0_р_._-;_-* &quot;-&quot;_р_._-;_-@_-"/>
    <numFmt numFmtId="168" formatCode="_-* #,##0_р_._-;\-* #,##0_р_._-;_-* &quot;-&quot;??_р_._-;_-@_-"/>
    <numFmt numFmtId="169" formatCode="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8"/>
      <color indexed="8"/>
      <name val="Arial Cyr"/>
      <charset val="204"/>
    </font>
    <font>
      <b/>
      <sz val="12"/>
      <color indexed="8"/>
      <name val="Arial Cyr"/>
      <charset val="204"/>
    </font>
    <font>
      <sz val="8"/>
      <color indexed="8"/>
      <name val="Arial Cyr"/>
      <charset val="204"/>
    </font>
    <font>
      <sz val="8"/>
      <name val="Arial Cyr"/>
      <charset val="204"/>
    </font>
    <font>
      <b/>
      <sz val="9"/>
      <color indexed="8"/>
      <name val="Arial Cyr"/>
      <charset val="204"/>
    </font>
    <font>
      <sz val="9"/>
      <color indexed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9"/>
      <color rgb="FFFF0000"/>
      <name val="Arial Cyr"/>
      <charset val="204"/>
    </font>
    <font>
      <sz val="9"/>
      <color rgb="FFFF0000"/>
      <name val="Arial Cyr"/>
      <charset val="204"/>
    </font>
    <font>
      <b/>
      <sz val="7"/>
      <color indexed="8"/>
      <name val="Arial Cyr"/>
      <charset val="204"/>
    </font>
    <font>
      <b/>
      <sz val="8"/>
      <color rgb="FFFF0000"/>
      <name val="Arial Cyr"/>
      <charset val="204"/>
    </font>
    <font>
      <b/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58">
    <xf numFmtId="0" fontId="0" fillId="0" borderId="0" xfId="0"/>
    <xf numFmtId="1" fontId="0" fillId="0" borderId="0" xfId="0" applyNumberFormat="1"/>
    <xf numFmtId="1" fontId="0" fillId="0" borderId="0" xfId="0" applyNumberFormat="1" applyBorder="1"/>
    <xf numFmtId="0" fontId="3" fillId="2" borderId="0" xfId="0" applyFont="1" applyFill="1"/>
    <xf numFmtId="0" fontId="2" fillId="0" borderId="1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2" fillId="0" borderId="1" xfId="0" applyFont="1" applyFill="1" applyBorder="1"/>
    <xf numFmtId="0" fontId="3" fillId="0" borderId="5" xfId="0" applyFont="1" applyFill="1" applyBorder="1"/>
    <xf numFmtId="164" fontId="8" fillId="0" borderId="0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3" xfId="0" applyFont="1" applyFill="1" applyBorder="1"/>
    <xf numFmtId="0" fontId="4" fillId="0" borderId="1" xfId="0" applyFont="1" applyFill="1" applyBorder="1"/>
    <xf numFmtId="0" fontId="6" fillId="0" borderId="4" xfId="0" applyFont="1" applyFill="1" applyBorder="1"/>
    <xf numFmtId="0" fontId="4" fillId="0" borderId="11" xfId="0" applyFont="1" applyFill="1" applyBorder="1"/>
    <xf numFmtId="0" fontId="6" fillId="0" borderId="5" xfId="0" applyFont="1" applyFill="1" applyBorder="1"/>
    <xf numFmtId="164" fontId="0" fillId="0" borderId="0" xfId="0" applyNumberFormat="1"/>
    <xf numFmtId="0" fontId="0" fillId="0" borderId="0" xfId="0" applyBorder="1"/>
    <xf numFmtId="164" fontId="8" fillId="3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3" fontId="9" fillId="0" borderId="3" xfId="0" applyNumberFormat="1" applyFont="1" applyFill="1" applyBorder="1"/>
    <xf numFmtId="164" fontId="0" fillId="0" borderId="0" xfId="0" applyNumberFormat="1" applyBorder="1"/>
    <xf numFmtId="0" fontId="0" fillId="0" borderId="3" xfId="0" applyBorder="1"/>
    <xf numFmtId="0" fontId="7" fillId="0" borderId="3" xfId="0" applyFont="1" applyBorder="1"/>
    <xf numFmtId="0" fontId="8" fillId="0" borderId="11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3" fillId="0" borderId="16" xfId="0" applyFont="1" applyFill="1" applyBorder="1"/>
    <xf numFmtId="164" fontId="8" fillId="3" borderId="0" xfId="1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0" fontId="6" fillId="0" borderId="12" xfId="0" applyFont="1" applyFill="1" applyBorder="1"/>
    <xf numFmtId="164" fontId="4" fillId="0" borderId="0" xfId="0" applyNumberFormat="1" applyFont="1" applyFill="1" applyBorder="1"/>
    <xf numFmtId="0" fontId="5" fillId="0" borderId="0" xfId="0" applyFont="1" applyFill="1" applyBorder="1"/>
    <xf numFmtId="3" fontId="0" fillId="0" borderId="0" xfId="0" applyNumberFormat="1" applyBorder="1"/>
    <xf numFmtId="0" fontId="2" fillId="0" borderId="11" xfId="0" applyFont="1" applyFill="1" applyBorder="1"/>
    <xf numFmtId="0" fontId="3" fillId="0" borderId="12" xfId="0" applyFont="1" applyFill="1" applyBorder="1"/>
    <xf numFmtId="0" fontId="5" fillId="0" borderId="11" xfId="0" applyFont="1" applyFill="1" applyBorder="1"/>
    <xf numFmtId="0" fontId="6" fillId="0" borderId="21" xfId="0" applyFont="1" applyFill="1" applyBorder="1"/>
    <xf numFmtId="0" fontId="4" fillId="0" borderId="22" xfId="0" applyFont="1" applyFill="1" applyBorder="1"/>
    <xf numFmtId="1" fontId="2" fillId="0" borderId="2" xfId="0" applyNumberFormat="1" applyFont="1" applyFill="1" applyBorder="1" applyAlignment="1">
      <alignment horizontal="right"/>
    </xf>
    <xf numFmtId="0" fontId="4" fillId="0" borderId="23" xfId="0" applyFont="1" applyFill="1" applyBorder="1"/>
    <xf numFmtId="3" fontId="9" fillId="0" borderId="15" xfId="0" applyNumberFormat="1" applyFont="1" applyFill="1" applyBorder="1"/>
    <xf numFmtId="3" fontId="3" fillId="0" borderId="15" xfId="0" applyNumberFormat="1" applyFont="1" applyFill="1" applyBorder="1"/>
    <xf numFmtId="3" fontId="2" fillId="0" borderId="14" xfId="0" applyNumberFormat="1" applyFont="1" applyFill="1" applyBorder="1"/>
    <xf numFmtId="3" fontId="3" fillId="0" borderId="17" xfId="0" applyNumberFormat="1" applyFont="1" applyFill="1" applyBorder="1"/>
    <xf numFmtId="3" fontId="2" fillId="0" borderId="19" xfId="0" applyNumberFormat="1" applyFont="1" applyFill="1" applyBorder="1"/>
    <xf numFmtId="0" fontId="6" fillId="0" borderId="25" xfId="0" applyFont="1" applyFill="1" applyBorder="1"/>
    <xf numFmtId="0" fontId="10" fillId="0" borderId="0" xfId="0" applyFont="1"/>
    <xf numFmtId="164" fontId="8" fillId="0" borderId="0" xfId="0" applyNumberFormat="1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3" fillId="0" borderId="12" xfId="0" applyNumberFormat="1" applyFont="1" applyFill="1" applyBorder="1" applyAlignment="1">
      <alignment horizontal="right"/>
    </xf>
    <xf numFmtId="3" fontId="3" fillId="0" borderId="24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3" borderId="27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3" borderId="28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3" borderId="18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164" fontId="9" fillId="3" borderId="15" xfId="0" applyNumberFormat="1" applyFont="1" applyFill="1" applyBorder="1" applyAlignment="1">
      <alignment horizontal="center" vertical="center"/>
    </xf>
    <xf numFmtId="164" fontId="9" fillId="0" borderId="15" xfId="0" applyNumberFormat="1" applyFont="1" applyFill="1" applyBorder="1" applyAlignment="1">
      <alignment horizontal="center" vertical="center"/>
    </xf>
    <xf numFmtId="164" fontId="9" fillId="3" borderId="24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30" xfId="0" applyFont="1" applyFill="1" applyBorder="1"/>
    <xf numFmtId="164" fontId="9" fillId="0" borderId="30" xfId="0" applyNumberFormat="1" applyFont="1" applyFill="1" applyBorder="1" applyAlignment="1">
      <alignment horizontal="center" vertical="center"/>
    </xf>
    <xf numFmtId="164" fontId="9" fillId="3" borderId="3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vertical="center" wrapText="1"/>
    </xf>
    <xf numFmtId="0" fontId="6" fillId="0" borderId="30" xfId="0" applyFont="1" applyFill="1" applyBorder="1"/>
    <xf numFmtId="164" fontId="11" fillId="5" borderId="1" xfId="0" applyNumberFormat="1" applyFont="1" applyFill="1" applyBorder="1"/>
    <xf numFmtId="164" fontId="11" fillId="5" borderId="6" xfId="0" applyNumberFormat="1" applyFont="1" applyFill="1" applyBorder="1" applyAlignment="1">
      <alignment horizontal="right"/>
    </xf>
    <xf numFmtId="164" fontId="11" fillId="5" borderId="1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164" fontId="9" fillId="4" borderId="5" xfId="0" applyNumberFormat="1" applyFont="1" applyFill="1" applyBorder="1" applyAlignment="1">
      <alignment horizontal="center" vertical="center"/>
    </xf>
    <xf numFmtId="164" fontId="9" fillId="4" borderId="3" xfId="0" applyNumberFormat="1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/>
    <xf numFmtId="164" fontId="9" fillId="4" borderId="11" xfId="0" applyNumberFormat="1" applyFont="1" applyFill="1" applyBorder="1" applyAlignment="1">
      <alignment horizontal="center" vertical="center"/>
    </xf>
    <xf numFmtId="164" fontId="8" fillId="4" borderId="5" xfId="0" applyNumberFormat="1" applyFont="1" applyFill="1" applyBorder="1" applyAlignment="1">
      <alignment horizontal="center" vertical="center"/>
    </xf>
    <xf numFmtId="164" fontId="8" fillId="4" borderId="1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9" fillId="4" borderId="12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center" vertical="center"/>
    </xf>
    <xf numFmtId="164" fontId="9" fillId="5" borderId="27" xfId="0" applyNumberFormat="1" applyFont="1" applyFill="1" applyBorder="1" applyAlignment="1">
      <alignment horizontal="center" vertical="center"/>
    </xf>
    <xf numFmtId="164" fontId="9" fillId="5" borderId="28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/>
    <xf numFmtId="164" fontId="9" fillId="5" borderId="2" xfId="0" applyNumberFormat="1" applyFont="1" applyFill="1" applyBorder="1" applyAlignment="1">
      <alignment horizontal="center" vertical="center"/>
    </xf>
    <xf numFmtId="164" fontId="9" fillId="5" borderId="3" xfId="0" applyNumberFormat="1" applyFont="1" applyFill="1" applyBorder="1" applyAlignment="1">
      <alignment horizontal="center" vertical="center"/>
    </xf>
    <xf numFmtId="164" fontId="9" fillId="5" borderId="30" xfId="0" applyNumberFormat="1" applyFont="1" applyFill="1" applyBorder="1" applyAlignment="1">
      <alignment horizontal="center" vertical="center"/>
    </xf>
    <xf numFmtId="164" fontId="8" fillId="5" borderId="5" xfId="0" applyNumberFormat="1" applyFont="1" applyFill="1" applyBorder="1" applyAlignment="1">
      <alignment horizontal="center" vertical="center"/>
    </xf>
    <xf numFmtId="164" fontId="8" fillId="5" borderId="11" xfId="0" applyNumberFormat="1" applyFont="1" applyFill="1" applyBorder="1" applyAlignment="1">
      <alignment horizontal="center" vertical="center"/>
    </xf>
    <xf numFmtId="164" fontId="9" fillId="5" borderId="4" xfId="0" applyNumberFormat="1" applyFont="1" applyFill="1" applyBorder="1" applyAlignment="1">
      <alignment horizontal="center" vertical="center"/>
    </xf>
    <xf numFmtId="164" fontId="8" fillId="5" borderId="6" xfId="0" applyNumberFormat="1" applyFont="1" applyFill="1" applyBorder="1" applyAlignment="1">
      <alignment horizontal="right"/>
    </xf>
    <xf numFmtId="164" fontId="8" fillId="5" borderId="2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horizontal="center" vertical="center"/>
    </xf>
    <xf numFmtId="164" fontId="9" fillId="5" borderId="17" xfId="0" applyNumberFormat="1" applyFont="1" applyFill="1" applyBorder="1" applyAlignment="1">
      <alignment horizontal="center" vertical="center"/>
    </xf>
    <xf numFmtId="164" fontId="9" fillId="5" borderId="3" xfId="0" applyNumberFormat="1" applyFont="1" applyFill="1" applyBorder="1"/>
    <xf numFmtId="164" fontId="8" fillId="5" borderId="1" xfId="0" applyNumberFormat="1" applyFont="1" applyFill="1" applyBorder="1" applyAlignment="1">
      <alignment horizontal="right"/>
    </xf>
    <xf numFmtId="164" fontId="9" fillId="5" borderId="15" xfId="0" applyNumberFormat="1" applyFont="1" applyFill="1" applyBorder="1"/>
    <xf numFmtId="164" fontId="9" fillId="5" borderId="3" xfId="0" applyNumberFormat="1" applyFont="1" applyFill="1" applyBorder="1" applyAlignment="1">
      <alignment horizontal="right"/>
    </xf>
    <xf numFmtId="164" fontId="9" fillId="5" borderId="15" xfId="0" applyNumberFormat="1" applyFont="1" applyFill="1" applyBorder="1" applyAlignment="1">
      <alignment horizontal="right"/>
    </xf>
    <xf numFmtId="164" fontId="9" fillId="5" borderId="2" xfId="0" applyNumberFormat="1" applyFont="1" applyFill="1" applyBorder="1" applyAlignment="1">
      <alignment horizontal="right"/>
    </xf>
    <xf numFmtId="164" fontId="9" fillId="5" borderId="14" xfId="0" applyNumberFormat="1" applyFont="1" applyFill="1" applyBorder="1" applyAlignment="1">
      <alignment horizontal="right"/>
    </xf>
    <xf numFmtId="164" fontId="9" fillId="5" borderId="2" xfId="0" applyNumberFormat="1" applyFont="1" applyFill="1" applyBorder="1"/>
    <xf numFmtId="164" fontId="9" fillId="5" borderId="14" xfId="0" applyNumberFormat="1" applyFont="1" applyFill="1" applyBorder="1"/>
    <xf numFmtId="164" fontId="9" fillId="5" borderId="30" xfId="0" applyNumberFormat="1" applyFont="1" applyFill="1" applyBorder="1"/>
    <xf numFmtId="164" fontId="9" fillId="5" borderId="31" xfId="0" applyNumberFormat="1" applyFont="1" applyFill="1" applyBorder="1"/>
    <xf numFmtId="164" fontId="9" fillId="5" borderId="5" xfId="0" applyNumberFormat="1" applyFont="1" applyFill="1" applyBorder="1"/>
    <xf numFmtId="164" fontId="9" fillId="5" borderId="20" xfId="0" applyNumberFormat="1" applyFont="1" applyFill="1" applyBorder="1"/>
    <xf numFmtId="164" fontId="8" fillId="5" borderId="11" xfId="0" applyNumberFormat="1" applyFont="1" applyFill="1" applyBorder="1"/>
    <xf numFmtId="164" fontId="8" fillId="5" borderId="19" xfId="0" applyNumberFormat="1" applyFont="1" applyFill="1" applyBorder="1"/>
    <xf numFmtId="164" fontId="8" fillId="5" borderId="16" xfId="0" applyNumberFormat="1" applyFont="1" applyFill="1" applyBorder="1"/>
    <xf numFmtId="164" fontId="8" fillId="5" borderId="6" xfId="0" applyNumberFormat="1" applyFont="1" applyFill="1" applyBorder="1"/>
    <xf numFmtId="164" fontId="9" fillId="5" borderId="7" xfId="0" applyNumberFormat="1" applyFont="1" applyFill="1" applyBorder="1"/>
    <xf numFmtId="164" fontId="9" fillId="5" borderId="13" xfId="0" applyNumberFormat="1" applyFont="1" applyFill="1" applyBorder="1"/>
    <xf numFmtId="164" fontId="9" fillId="5" borderId="9" xfId="0" applyNumberFormat="1" applyFont="1" applyFill="1" applyBorder="1"/>
    <xf numFmtId="164" fontId="9" fillId="5" borderId="8" xfId="0" applyNumberFormat="1" applyFont="1" applyFill="1" applyBorder="1"/>
    <xf numFmtId="164" fontId="9" fillId="5" borderId="12" xfId="0" applyNumberFormat="1" applyFont="1" applyFill="1" applyBorder="1"/>
    <xf numFmtId="164" fontId="9" fillId="5" borderId="10" xfId="0" applyNumberFormat="1" applyFont="1" applyFill="1" applyBorder="1"/>
    <xf numFmtId="164" fontId="8" fillId="5" borderId="2" xfId="0" applyNumberFormat="1" applyFont="1" applyFill="1" applyBorder="1"/>
    <xf numFmtId="164" fontId="9" fillId="5" borderId="4" xfId="0" applyNumberFormat="1" applyFont="1" applyFill="1" applyBorder="1"/>
    <xf numFmtId="164" fontId="9" fillId="5" borderId="17" xfId="0" applyNumberFormat="1" applyFont="1" applyFill="1" applyBorder="1"/>
    <xf numFmtId="164" fontId="9" fillId="5" borderId="24" xfId="0" applyNumberFormat="1" applyFont="1" applyFill="1" applyBorder="1"/>
    <xf numFmtId="164" fontId="9" fillId="5" borderId="5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8" fillId="4" borderId="16" xfId="0" applyNumberFormat="1" applyFont="1" applyFill="1" applyBorder="1" applyAlignment="1">
      <alignment horizontal="right"/>
    </xf>
    <xf numFmtId="164" fontId="9" fillId="5" borderId="7" xfId="0" applyNumberFormat="1" applyFont="1" applyFill="1" applyBorder="1" applyAlignment="1">
      <alignment horizontal="center" vertical="center"/>
    </xf>
    <xf numFmtId="164" fontId="9" fillId="5" borderId="32" xfId="0" applyNumberFormat="1" applyFont="1" applyFill="1" applyBorder="1" applyAlignment="1">
      <alignment horizontal="center" vertical="center"/>
    </xf>
    <xf numFmtId="164" fontId="8" fillId="5" borderId="18" xfId="0" applyNumberFormat="1" applyFont="1" applyFill="1" applyBorder="1" applyAlignment="1">
      <alignment horizontal="center" vertical="center"/>
    </xf>
    <xf numFmtId="164" fontId="8" fillId="5" borderId="6" xfId="0" applyNumberFormat="1" applyFont="1" applyFill="1" applyBorder="1" applyAlignment="1">
      <alignment horizontal="center" vertical="center"/>
    </xf>
    <xf numFmtId="164" fontId="9" fillId="5" borderId="13" xfId="0" applyNumberFormat="1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center" vertical="center"/>
    </xf>
    <xf numFmtId="164" fontId="9" fillId="5" borderId="29" xfId="0" applyNumberFormat="1" applyFont="1" applyFill="1" applyBorder="1" applyAlignment="1">
      <alignment horizontal="center" vertical="center"/>
    </xf>
    <xf numFmtId="164" fontId="9" fillId="5" borderId="24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wrapText="1"/>
    </xf>
    <xf numFmtId="0" fontId="0" fillId="5" borderId="0" xfId="0" applyFill="1" applyBorder="1"/>
    <xf numFmtId="166" fontId="2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/>
    </xf>
    <xf numFmtId="164" fontId="14" fillId="5" borderId="3" xfId="0" applyNumberFormat="1" applyFont="1" applyFill="1" applyBorder="1" applyAlignment="1">
      <alignment horizontal="center" vertical="center"/>
    </xf>
    <xf numFmtId="164" fontId="14" fillId="5" borderId="30" xfId="0" applyNumberFormat="1" applyFont="1" applyFill="1" applyBorder="1" applyAlignment="1">
      <alignment horizontal="center" vertical="center"/>
    </xf>
    <xf numFmtId="164" fontId="13" fillId="5" borderId="5" xfId="0" applyNumberFormat="1" applyFont="1" applyFill="1" applyBorder="1" applyAlignment="1">
      <alignment horizontal="center" vertical="center"/>
    </xf>
    <xf numFmtId="164" fontId="13" fillId="5" borderId="11" xfId="0" applyNumberFormat="1" applyFont="1" applyFill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 vertical="center"/>
    </xf>
    <xf numFmtId="164" fontId="12" fillId="5" borderId="5" xfId="0" applyNumberFormat="1" applyFont="1" applyFill="1" applyBorder="1" applyAlignment="1">
      <alignment horizontal="center" vertical="center"/>
    </xf>
    <xf numFmtId="164" fontId="12" fillId="5" borderId="3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 vertical="center"/>
    </xf>
    <xf numFmtId="164" fontId="12" fillId="5" borderId="2" xfId="0" applyNumberFormat="1" applyFont="1" applyFill="1" applyBorder="1" applyAlignment="1">
      <alignment horizontal="center" vertical="center"/>
    </xf>
    <xf numFmtId="164" fontId="12" fillId="5" borderId="4" xfId="0" applyNumberFormat="1" applyFont="1" applyFill="1" applyBorder="1" applyAlignment="1">
      <alignment horizontal="center" vertical="center"/>
    </xf>
    <xf numFmtId="164" fontId="12" fillId="5" borderId="12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right" wrapText="1"/>
    </xf>
    <xf numFmtId="164" fontId="9" fillId="4" borderId="15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9" fillId="3" borderId="30" xfId="0" applyNumberFormat="1" applyFont="1" applyFill="1" applyBorder="1" applyAlignment="1">
      <alignment horizontal="center" vertical="center"/>
    </xf>
    <xf numFmtId="164" fontId="9" fillId="3" borderId="31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1" fontId="2" fillId="0" borderId="2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9" fillId="0" borderId="15" xfId="0" applyNumberFormat="1" applyFont="1" applyFill="1" applyBorder="1" applyAlignment="1">
      <alignment horizontal="righ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4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2" fillId="0" borderId="19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right" vertical="center" wrapText="1"/>
    </xf>
    <xf numFmtId="3" fontId="0" fillId="0" borderId="0" xfId="0" applyNumberFormat="1" applyBorder="1" applyAlignment="1">
      <alignment horizontal="right"/>
    </xf>
    <xf numFmtId="0" fontId="0" fillId="0" borderId="13" xfId="0" applyBorder="1" applyAlignment="1"/>
    <xf numFmtId="164" fontId="8" fillId="3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164" fontId="8" fillId="3" borderId="1" xfId="0" applyNumberFormat="1" applyFont="1" applyFill="1" applyBorder="1" applyAlignment="1">
      <alignment horizontal="center" wrapText="1"/>
    </xf>
    <xf numFmtId="0" fontId="0" fillId="0" borderId="5" xfId="0" applyBorder="1" applyAlignment="1">
      <alignment horizontal="right" vertical="center"/>
    </xf>
    <xf numFmtId="164" fontId="8" fillId="3" borderId="5" xfId="0" applyNumberFormat="1" applyFont="1" applyFill="1" applyBorder="1" applyAlignment="1">
      <alignment horizontal="center" vertical="center"/>
    </xf>
    <xf numFmtId="164" fontId="8" fillId="3" borderId="11" xfId="0" applyNumberFormat="1" applyFont="1" applyFill="1" applyBorder="1" applyAlignment="1">
      <alignment horizontal="center" vertical="center" wrapText="1"/>
    </xf>
    <xf numFmtId="164" fontId="8" fillId="3" borderId="27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right" vertical="center" wrapText="1"/>
    </xf>
    <xf numFmtId="164" fontId="8" fillId="3" borderId="30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3" fontId="0" fillId="0" borderId="0" xfId="0" applyNumberFormat="1"/>
    <xf numFmtId="3" fontId="10" fillId="0" borderId="0" xfId="0" applyNumberFormat="1" applyFont="1"/>
    <xf numFmtId="0" fontId="6" fillId="0" borderId="3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164" fontId="9" fillId="0" borderId="32" xfId="0" applyNumberFormat="1" applyFont="1" applyFill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164" fontId="8" fillId="3" borderId="16" xfId="0" applyNumberFormat="1" applyFont="1" applyFill="1" applyBorder="1" applyAlignment="1">
      <alignment horizontal="center" vertical="center" wrapText="1"/>
    </xf>
    <xf numFmtId="164" fontId="9" fillId="3" borderId="35" xfId="0" applyNumberFormat="1" applyFont="1" applyFill="1" applyBorder="1" applyAlignment="1">
      <alignment horizontal="center" vertical="center"/>
    </xf>
    <xf numFmtId="164" fontId="8" fillId="3" borderId="35" xfId="0" applyNumberFormat="1" applyFont="1" applyFill="1" applyBorder="1" applyAlignment="1">
      <alignment horizontal="center" vertical="center"/>
    </xf>
    <xf numFmtId="164" fontId="8" fillId="3" borderId="7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horizontal="center" vertical="center"/>
    </xf>
    <xf numFmtId="164" fontId="8" fillId="3" borderId="19" xfId="0" applyNumberFormat="1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 vertical="center"/>
    </xf>
    <xf numFmtId="164" fontId="9" fillId="3" borderId="38" xfId="0" applyNumberFormat="1" applyFont="1" applyFill="1" applyBorder="1" applyAlignment="1">
      <alignment horizontal="center" vertical="center"/>
    </xf>
    <xf numFmtId="164" fontId="9" fillId="3" borderId="39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 vertical="center" wrapText="1"/>
    </xf>
    <xf numFmtId="167" fontId="9" fillId="0" borderId="12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9" fillId="0" borderId="28" xfId="0" applyNumberFormat="1" applyFont="1" applyFill="1" applyBorder="1" applyAlignment="1">
      <alignment horizontal="center" vertical="center"/>
    </xf>
    <xf numFmtId="164" fontId="8" fillId="0" borderId="16" xfId="0" applyNumberFormat="1" applyFont="1" applyFill="1" applyBorder="1" applyAlignment="1">
      <alignment horizontal="center" vertical="center" wrapText="1"/>
    </xf>
    <xf numFmtId="164" fontId="9" fillId="0" borderId="2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164" fontId="9" fillId="0" borderId="39" xfId="0" applyNumberFormat="1" applyFont="1" applyFill="1" applyBorder="1" applyAlignment="1">
      <alignment horizontal="center" vertical="center"/>
    </xf>
    <xf numFmtId="164" fontId="8" fillId="0" borderId="18" xfId="0" applyNumberFormat="1" applyFont="1" applyFill="1" applyBorder="1" applyAlignment="1">
      <alignment horizontal="center" vertical="center"/>
    </xf>
    <xf numFmtId="164" fontId="8" fillId="0" borderId="35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/>
    <xf numFmtId="164" fontId="9" fillId="0" borderId="35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27" xfId="0" applyNumberFormat="1" applyFont="1" applyFill="1" applyBorder="1" applyAlignment="1">
      <alignment horizontal="center" vertical="center"/>
    </xf>
    <xf numFmtId="164" fontId="9" fillId="0" borderId="31" xfId="0" applyNumberFormat="1" applyFont="1" applyFill="1" applyBorder="1" applyAlignment="1">
      <alignment horizontal="center" vertical="center"/>
    </xf>
    <xf numFmtId="164" fontId="8" fillId="0" borderId="30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19" xfId="0" applyNumberFormat="1" applyFont="1" applyFill="1" applyBorder="1" applyAlignment="1">
      <alignment horizontal="center" vertical="center" wrapText="1"/>
    </xf>
    <xf numFmtId="164" fontId="9" fillId="0" borderId="29" xfId="0" applyNumberFormat="1" applyFont="1" applyFill="1" applyBorder="1" applyAlignment="1">
      <alignment horizontal="center" vertical="center"/>
    </xf>
    <xf numFmtId="164" fontId="9" fillId="0" borderId="38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wrapText="1"/>
    </xf>
    <xf numFmtId="164" fontId="11" fillId="5" borderId="1" xfId="0" applyNumberFormat="1" applyFont="1" applyFill="1" applyBorder="1" applyAlignment="1">
      <alignment horizontal="center"/>
    </xf>
    <xf numFmtId="4" fontId="0" fillId="0" borderId="0" xfId="0" applyNumberFormat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164" fontId="12" fillId="5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Fill="1"/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11" fillId="5" borderId="30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ont="1"/>
    <xf numFmtId="165" fontId="0" fillId="0" borderId="0" xfId="1" applyFont="1" applyFill="1"/>
    <xf numFmtId="165" fontId="10" fillId="0" borderId="0" xfId="1" applyFont="1" applyFill="1"/>
    <xf numFmtId="168" fontId="11" fillId="5" borderId="1" xfId="1" applyNumberFormat="1" applyFont="1" applyFill="1" applyBorder="1" applyAlignment="1">
      <alignment horizontal="center" wrapText="1"/>
    </xf>
    <xf numFmtId="168" fontId="11" fillId="5" borderId="1" xfId="1" applyNumberFormat="1" applyFont="1" applyFill="1" applyBorder="1" applyAlignment="1">
      <alignment horizontal="center"/>
    </xf>
    <xf numFmtId="168" fontId="11" fillId="0" borderId="1" xfId="1" applyNumberFormat="1" applyFont="1" applyFill="1" applyBorder="1" applyAlignment="1">
      <alignment horizontal="right" vertical="center" wrapText="1"/>
    </xf>
    <xf numFmtId="168" fontId="11" fillId="5" borderId="1" xfId="1" applyNumberFormat="1" applyFont="1" applyFill="1" applyBorder="1" applyAlignment="1">
      <alignment horizontal="right" vertical="center" wrapText="1"/>
    </xf>
    <xf numFmtId="168" fontId="13" fillId="5" borderId="1" xfId="1" applyNumberFormat="1" applyFont="1" applyFill="1" applyBorder="1" applyAlignment="1">
      <alignment horizontal="center" vertical="center" wrapText="1"/>
    </xf>
    <xf numFmtId="168" fontId="11" fillId="5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5" borderId="1" xfId="1" applyNumberFormat="1" applyFont="1" applyFill="1" applyBorder="1" applyAlignment="1">
      <alignment horizontal="center" vertical="center"/>
    </xf>
    <xf numFmtId="168" fontId="13" fillId="5" borderId="1" xfId="1" applyNumberFormat="1" applyFont="1" applyFill="1" applyBorder="1" applyAlignment="1">
      <alignment horizontal="center" vertical="center"/>
    </xf>
    <xf numFmtId="168" fontId="12" fillId="0" borderId="1" xfId="1" applyNumberFormat="1" applyFont="1" applyFill="1" applyBorder="1" applyAlignment="1">
      <alignment horizontal="center" vertical="center"/>
    </xf>
    <xf numFmtId="168" fontId="12" fillId="5" borderId="1" xfId="1" applyNumberFormat="1" applyFont="1" applyFill="1" applyBorder="1" applyAlignment="1">
      <alignment horizontal="center" vertical="center"/>
    </xf>
    <xf numFmtId="168" fontId="14" fillId="5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/>
    </xf>
    <xf numFmtId="168" fontId="16" fillId="5" borderId="1" xfId="1" applyNumberFormat="1" applyFont="1" applyFill="1" applyBorder="1" applyAlignment="1">
      <alignment horizontal="center" vertical="center"/>
    </xf>
    <xf numFmtId="168" fontId="11" fillId="5" borderId="30" xfId="1" applyNumberFormat="1" applyFont="1" applyFill="1" applyBorder="1" applyAlignment="1">
      <alignment horizontal="center" vertical="center"/>
    </xf>
    <xf numFmtId="168" fontId="0" fillId="5" borderId="0" xfId="1" applyNumberFormat="1" applyFont="1" applyFill="1"/>
    <xf numFmtId="168" fontId="17" fillId="5" borderId="1" xfId="1" applyNumberFormat="1" applyFont="1" applyFill="1" applyBorder="1" applyAlignment="1">
      <alignment horizontal="center" vertical="center"/>
    </xf>
    <xf numFmtId="168" fontId="10" fillId="5" borderId="1" xfId="1" applyNumberFormat="1" applyFont="1" applyFill="1" applyBorder="1"/>
    <xf numFmtId="168" fontId="12" fillId="6" borderId="1" xfId="1" applyNumberFormat="1" applyFont="1" applyFill="1" applyBorder="1" applyAlignment="1">
      <alignment horizontal="center" vertical="center"/>
    </xf>
    <xf numFmtId="168" fontId="0" fillId="0" borderId="0" xfId="1" applyNumberFormat="1" applyFont="1" applyFill="1"/>
    <xf numFmtId="168" fontId="12" fillId="5" borderId="1" xfId="1" applyNumberFormat="1" applyFont="1" applyFill="1" applyBorder="1" applyAlignment="1">
      <alignment horizontal="right" vertical="center"/>
    </xf>
    <xf numFmtId="168" fontId="12" fillId="0" borderId="1" xfId="1" applyNumberFormat="1" applyFont="1" applyFill="1" applyBorder="1" applyAlignment="1">
      <alignment horizontal="right" vertical="center"/>
    </xf>
    <xf numFmtId="165" fontId="0" fillId="0" borderId="0" xfId="1" applyFont="1"/>
    <xf numFmtId="168" fontId="12" fillId="0" borderId="1" xfId="1" applyNumberFormat="1" applyFont="1" applyFill="1" applyBorder="1" applyAlignment="1">
      <alignment horizontal="center" vertical="center" wrapText="1"/>
    </xf>
    <xf numFmtId="165" fontId="10" fillId="5" borderId="0" xfId="1" applyFont="1" applyFill="1"/>
    <xf numFmtId="168" fontId="0" fillId="0" borderId="0" xfId="0" applyNumberFormat="1" applyFill="1"/>
    <xf numFmtId="0" fontId="2" fillId="2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0" fillId="0" borderId="0" xfId="0" applyNumberFormat="1" applyAlignment="1">
      <alignment horizontal="right" wrapText="1"/>
    </xf>
    <xf numFmtId="0" fontId="7" fillId="0" borderId="0" xfId="0" applyFont="1" applyAlignment="1">
      <alignment wrapText="1"/>
    </xf>
    <xf numFmtId="0" fontId="10" fillId="0" borderId="0" xfId="0" applyFont="1" applyAlignment="1">
      <alignment wrapText="1"/>
    </xf>
    <xf numFmtId="164" fontId="0" fillId="0" borderId="0" xfId="0" applyNumberFormat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13" fillId="0" borderId="1" xfId="1" applyNumberFormat="1" applyFont="1" applyFill="1" applyBorder="1" applyAlignment="1">
      <alignment horizontal="center" vertical="center"/>
    </xf>
    <xf numFmtId="168" fontId="14" fillId="0" borderId="1" xfId="1" applyNumberFormat="1" applyFont="1" applyFill="1" applyBorder="1" applyAlignment="1">
      <alignment horizontal="center" vertical="center"/>
    </xf>
    <xf numFmtId="168" fontId="16" fillId="0" borderId="1" xfId="1" applyNumberFormat="1" applyFont="1" applyFill="1" applyBorder="1" applyAlignment="1">
      <alignment horizontal="center" vertical="center"/>
    </xf>
    <xf numFmtId="168" fontId="17" fillId="0" borderId="1" xfId="1" applyNumberFormat="1" applyFont="1" applyFill="1" applyBorder="1" applyAlignment="1">
      <alignment horizontal="center" vertical="center"/>
    </xf>
    <xf numFmtId="168" fontId="10" fillId="0" borderId="1" xfId="1" applyNumberFormat="1" applyFont="1" applyFill="1" applyBorder="1"/>
    <xf numFmtId="0" fontId="10" fillId="5" borderId="0" xfId="0" applyFont="1" applyFill="1"/>
    <xf numFmtId="165" fontId="0" fillId="5" borderId="0" xfId="1" applyFont="1" applyFill="1"/>
    <xf numFmtId="0" fontId="10" fillId="0" borderId="0" xfId="0" applyFont="1" applyFill="1"/>
    <xf numFmtId="43" fontId="0" fillId="0" borderId="0" xfId="0" applyNumberFormat="1"/>
    <xf numFmtId="164" fontId="0" fillId="0" borderId="0" xfId="0" applyNumberFormat="1" applyAlignment="1"/>
    <xf numFmtId="0" fontId="2" fillId="2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37" xfId="0" applyBorder="1" applyAlignment="1"/>
    <xf numFmtId="0" fontId="2" fillId="5" borderId="33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37" xfId="0" applyFill="1" applyBorder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/>
    <xf numFmtId="0" fontId="2" fillId="2" borderId="0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9" fillId="0" borderId="0" xfId="0" applyFont="1"/>
    <xf numFmtId="0" fontId="19" fillId="5" borderId="38" xfId="0" applyFont="1" applyFill="1" applyBorder="1" applyAlignment="1">
      <alignment horizontal="center" vertical="center" wrapText="1"/>
    </xf>
    <xf numFmtId="0" fontId="19" fillId="5" borderId="35" xfId="0" applyFont="1" applyFill="1" applyBorder="1" applyAlignment="1">
      <alignment horizontal="center" vertical="center" wrapText="1"/>
    </xf>
    <xf numFmtId="0" fontId="19" fillId="5" borderId="39" xfId="0" applyFont="1" applyFill="1" applyBorder="1" applyAlignment="1">
      <alignment horizontal="center" vertical="center" wrapText="1"/>
    </xf>
    <xf numFmtId="0" fontId="19" fillId="5" borderId="41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37" xfId="0" applyFont="1" applyFill="1" applyBorder="1" applyAlignment="1">
      <alignment horizontal="center" vertical="center" wrapText="1"/>
    </xf>
    <xf numFmtId="0" fontId="20" fillId="5" borderId="35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2" fontId="20" fillId="0" borderId="35" xfId="0" applyNumberFormat="1" applyFont="1" applyFill="1" applyBorder="1" applyAlignment="1">
      <alignment horizontal="center" vertical="center" wrapText="1"/>
    </xf>
    <xf numFmtId="169" fontId="21" fillId="0" borderId="35" xfId="0" applyNumberFormat="1" applyFont="1" applyFill="1" applyBorder="1" applyAlignment="1">
      <alignment horizontal="center" vertical="center"/>
    </xf>
    <xf numFmtId="169" fontId="21" fillId="0" borderId="35" xfId="0" applyNumberFormat="1" applyFont="1" applyFill="1" applyBorder="1" applyAlignment="1">
      <alignment horizontal="center" vertical="center" wrapText="1"/>
    </xf>
    <xf numFmtId="169" fontId="19" fillId="0" borderId="0" xfId="0" applyNumberFormat="1" applyFont="1"/>
    <xf numFmtId="0" fontId="20" fillId="0" borderId="35" xfId="0" applyFont="1" applyBorder="1" applyAlignment="1">
      <alignment vertical="top" wrapText="1"/>
    </xf>
    <xf numFmtId="2" fontId="21" fillId="0" borderId="35" xfId="0" applyNumberFormat="1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wrapText="1"/>
    </xf>
    <xf numFmtId="0" fontId="21" fillId="0" borderId="35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wrapText="1"/>
    </xf>
    <xf numFmtId="0" fontId="22" fillId="0" borderId="35" xfId="0" applyFont="1" applyBorder="1"/>
    <xf numFmtId="0" fontId="24" fillId="0" borderId="35" xfId="0" applyFont="1" applyBorder="1" applyAlignment="1">
      <alignment vertical="top" wrapText="1"/>
    </xf>
    <xf numFmtId="0" fontId="24" fillId="0" borderId="35" xfId="0" applyFont="1" applyFill="1" applyBorder="1" applyAlignment="1">
      <alignment horizontal="center" vertical="center" wrapText="1"/>
    </xf>
    <xf numFmtId="169" fontId="24" fillId="0" borderId="35" xfId="0" applyNumberFormat="1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169" fontId="25" fillId="0" borderId="35" xfId="0" applyNumberFormat="1" applyFont="1" applyFill="1" applyBorder="1" applyAlignment="1">
      <alignment horizontal="center" vertical="center"/>
    </xf>
    <xf numFmtId="0" fontId="26" fillId="0" borderId="35" xfId="0" applyFont="1" applyBorder="1"/>
    <xf numFmtId="2" fontId="21" fillId="0" borderId="35" xfId="0" applyNumberFormat="1" applyFont="1" applyFill="1" applyBorder="1" applyAlignment="1">
      <alignment horizontal="center" vertical="center"/>
    </xf>
    <xf numFmtId="0" fontId="19" fillId="0" borderId="35" xfId="0" applyFont="1" applyBorder="1" applyAlignment="1">
      <alignment wrapText="1"/>
    </xf>
    <xf numFmtId="0" fontId="26" fillId="0" borderId="0" xfId="0" applyFont="1"/>
    <xf numFmtId="169" fontId="19" fillId="0" borderId="35" xfId="0" applyNumberFormat="1" applyFont="1" applyBorder="1" applyAlignment="1">
      <alignment wrapText="1"/>
    </xf>
    <xf numFmtId="0" fontId="24" fillId="0" borderId="35" xfId="0" applyFont="1" applyFill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workbookViewId="0">
      <selection activeCell="D35" sqref="D35"/>
    </sheetView>
  </sheetViews>
  <sheetFormatPr defaultRowHeight="12.75"/>
  <cols>
    <col min="1" max="1" width="39" customWidth="1"/>
    <col min="2" max="2" width="17" customWidth="1"/>
    <col min="3" max="3" width="13.140625" customWidth="1"/>
    <col min="4" max="4" width="14.140625" customWidth="1"/>
    <col min="5" max="5" width="14" style="55" customWidth="1"/>
    <col min="6" max="6" width="14.85546875" style="55" customWidth="1"/>
    <col min="7" max="7" width="15.7109375" style="55" customWidth="1"/>
    <col min="8" max="8" width="13.42578125" customWidth="1"/>
    <col min="9" max="9" width="15.28515625" customWidth="1"/>
    <col min="10" max="10" width="16.7109375" hidden="1" customWidth="1"/>
    <col min="11" max="11" width="0.28515625" hidden="1" customWidth="1"/>
    <col min="12" max="12" width="14.140625" customWidth="1"/>
    <col min="13" max="13" width="10.7109375" customWidth="1"/>
    <col min="14" max="14" width="11" customWidth="1"/>
    <col min="15" max="15" width="11.140625" customWidth="1"/>
    <col min="16" max="16" width="10.7109375" customWidth="1"/>
    <col min="17" max="17" width="10.85546875" customWidth="1"/>
  </cols>
  <sheetData>
    <row r="1" spans="1:12" s="19" customFormat="1" ht="1.5" customHeight="1">
      <c r="A1" s="34"/>
      <c r="B1" s="34"/>
      <c r="C1" s="30"/>
      <c r="D1" s="30"/>
      <c r="E1" s="50"/>
      <c r="F1" s="51"/>
      <c r="G1" s="50"/>
      <c r="H1" s="33"/>
      <c r="I1" s="10"/>
      <c r="J1" s="10"/>
      <c r="K1" s="2"/>
      <c r="L1" s="23"/>
    </row>
    <row r="2" spans="1:12" ht="14.25" customHeight="1" thickBot="1">
      <c r="A2" s="397" t="s">
        <v>68</v>
      </c>
      <c r="B2" s="397"/>
      <c r="C2" s="397"/>
      <c r="D2" s="397"/>
      <c r="E2" s="397"/>
      <c r="F2" s="397"/>
      <c r="G2" s="397"/>
      <c r="H2" s="397"/>
      <c r="I2" s="397"/>
      <c r="J2" s="260"/>
      <c r="K2" s="3"/>
    </row>
    <row r="3" spans="1:12" ht="45" customHeight="1" thickBot="1">
      <c r="A3" s="398" t="s">
        <v>0</v>
      </c>
      <c r="B3" s="400" t="s">
        <v>1</v>
      </c>
      <c r="C3" s="398" t="s">
        <v>69</v>
      </c>
      <c r="D3" s="402" t="s">
        <v>71</v>
      </c>
      <c r="E3" s="96" t="s">
        <v>70</v>
      </c>
      <c r="F3" s="97"/>
      <c r="G3" s="60"/>
      <c r="H3" s="60"/>
      <c r="I3" s="60"/>
      <c r="J3" s="59"/>
      <c r="K3" s="29"/>
    </row>
    <row r="4" spans="1:12" ht="24" customHeight="1" thickBot="1">
      <c r="A4" s="399"/>
      <c r="B4" s="401"/>
      <c r="C4" s="399"/>
      <c r="D4" s="403"/>
      <c r="E4" s="177" t="s">
        <v>2</v>
      </c>
      <c r="F4" s="98" t="s">
        <v>44</v>
      </c>
      <c r="G4" s="28" t="s">
        <v>42</v>
      </c>
      <c r="H4" s="27" t="s">
        <v>3</v>
      </c>
      <c r="I4" s="98" t="s">
        <v>43</v>
      </c>
      <c r="J4" s="27" t="s">
        <v>5</v>
      </c>
      <c r="K4" s="27" t="s">
        <v>4</v>
      </c>
      <c r="L4" s="263" t="s">
        <v>72</v>
      </c>
    </row>
    <row r="5" spans="1:12" ht="14.25" customHeight="1" thickBot="1">
      <c r="A5" s="21" t="s">
        <v>6</v>
      </c>
      <c r="B5" s="4"/>
      <c r="C5" s="173">
        <f>C6+C10+C11</f>
        <v>114406088</v>
      </c>
      <c r="D5" s="173">
        <f>D6+D10+D11</f>
        <v>94217290</v>
      </c>
      <c r="E5" s="172">
        <f t="shared" ref="E5:E11" si="0">F5+G5+H5+I5+K5+J5</f>
        <v>20011276</v>
      </c>
      <c r="F5" s="186">
        <f t="shared" ref="F5:K5" si="1">F6+F10+F11</f>
        <v>2657000</v>
      </c>
      <c r="G5" s="117">
        <f t="shared" si="1"/>
        <v>16684632</v>
      </c>
      <c r="H5" s="117">
        <f t="shared" si="1"/>
        <v>0</v>
      </c>
      <c r="I5" s="117">
        <f t="shared" si="1"/>
        <v>669644</v>
      </c>
      <c r="J5" s="104">
        <f t="shared" si="1"/>
        <v>0</v>
      </c>
      <c r="K5" s="61">
        <f t="shared" si="1"/>
        <v>0</v>
      </c>
      <c r="L5" s="262">
        <f>C5-D5-E5</f>
        <v>177522</v>
      </c>
    </row>
    <row r="6" spans="1:12" ht="13.5" customHeight="1" thickBot="1">
      <c r="A6" s="26" t="s">
        <v>7</v>
      </c>
      <c r="B6" s="4"/>
      <c r="C6" s="135">
        <f>C7+C8</f>
        <v>87684068</v>
      </c>
      <c r="D6" s="135">
        <f>D7+D8</f>
        <v>72808829</v>
      </c>
      <c r="E6" s="172">
        <f t="shared" si="0"/>
        <v>14724562</v>
      </c>
      <c r="F6" s="187">
        <f>F7+F8+F9</f>
        <v>1958900</v>
      </c>
      <c r="G6" s="187">
        <f t="shared" ref="G6:K6" si="2">G7+G8+G9</f>
        <v>12237109</v>
      </c>
      <c r="H6" s="187">
        <f t="shared" si="2"/>
        <v>0</v>
      </c>
      <c r="I6" s="187">
        <f t="shared" si="2"/>
        <v>528553</v>
      </c>
      <c r="J6" s="187">
        <f t="shared" si="2"/>
        <v>0</v>
      </c>
      <c r="K6" s="187">
        <f t="shared" si="2"/>
        <v>0</v>
      </c>
      <c r="L6" s="261"/>
    </row>
    <row r="7" spans="1:12" ht="14.25" customHeight="1" thickBot="1">
      <c r="A7" s="12" t="s">
        <v>47</v>
      </c>
      <c r="B7" s="5">
        <v>211</v>
      </c>
      <c r="C7" s="134">
        <v>87684068</v>
      </c>
      <c r="D7" s="136">
        <v>72808829</v>
      </c>
      <c r="E7" s="172">
        <f>F7+G7+H7+I7+K7+J7</f>
        <v>4412500</v>
      </c>
      <c r="F7" s="184">
        <v>787500</v>
      </c>
      <c r="G7" s="119">
        <v>3525000</v>
      </c>
      <c r="H7" s="119"/>
      <c r="I7" s="161">
        <v>100000</v>
      </c>
      <c r="J7" s="106"/>
      <c r="K7" s="64"/>
      <c r="L7" s="261"/>
    </row>
    <row r="8" spans="1:12" ht="13.5" customHeight="1" thickBot="1">
      <c r="A8" s="25" t="s">
        <v>48</v>
      </c>
      <c r="B8" s="24">
        <v>211</v>
      </c>
      <c r="C8" s="134"/>
      <c r="D8" s="136"/>
      <c r="E8" s="172">
        <f t="shared" si="0"/>
        <v>5733922</v>
      </c>
      <c r="F8" s="185">
        <v>308400</v>
      </c>
      <c r="G8" s="120">
        <v>5156969</v>
      </c>
      <c r="H8" s="120"/>
      <c r="I8" s="122">
        <v>268553</v>
      </c>
      <c r="J8" s="108"/>
      <c r="K8" s="66"/>
      <c r="L8" s="261"/>
    </row>
    <row r="9" spans="1:12" ht="13.5" customHeight="1" thickBot="1">
      <c r="A9" s="12" t="s">
        <v>49</v>
      </c>
      <c r="B9" s="24">
        <v>211</v>
      </c>
      <c r="C9" s="134"/>
      <c r="D9" s="136"/>
      <c r="E9" s="172">
        <f t="shared" si="0"/>
        <v>4578140</v>
      </c>
      <c r="F9" s="185">
        <v>863000</v>
      </c>
      <c r="G9" s="120">
        <v>3555140</v>
      </c>
      <c r="H9" s="120"/>
      <c r="I9" s="122">
        <v>160000</v>
      </c>
      <c r="J9" s="108"/>
      <c r="K9" s="66"/>
      <c r="L9" s="261"/>
    </row>
    <row r="10" spans="1:12" ht="12.6" customHeight="1" thickBot="1">
      <c r="A10" s="13" t="s">
        <v>8</v>
      </c>
      <c r="B10" s="6">
        <v>212</v>
      </c>
      <c r="C10" s="134">
        <v>264700</v>
      </c>
      <c r="D10" s="136">
        <v>151300</v>
      </c>
      <c r="E10" s="172">
        <f t="shared" si="0"/>
        <v>47600</v>
      </c>
      <c r="F10" s="185"/>
      <c r="G10" s="120">
        <v>45200</v>
      </c>
      <c r="H10" s="120"/>
      <c r="I10" s="123">
        <v>2400</v>
      </c>
      <c r="J10" s="107"/>
      <c r="K10" s="66"/>
      <c r="L10" s="261"/>
    </row>
    <row r="11" spans="1:12" ht="12" customHeight="1" thickBot="1">
      <c r="A11" s="13" t="s">
        <v>9</v>
      </c>
      <c r="B11" s="6">
        <v>213</v>
      </c>
      <c r="C11" s="137">
        <v>26457320</v>
      </c>
      <c r="D11" s="138">
        <v>21257161</v>
      </c>
      <c r="E11" s="172">
        <f t="shared" si="0"/>
        <v>5239114</v>
      </c>
      <c r="F11" s="185">
        <v>698100</v>
      </c>
      <c r="G11" s="120">
        <v>4402323</v>
      </c>
      <c r="H11" s="120"/>
      <c r="I11" s="123">
        <v>138691</v>
      </c>
      <c r="J11" s="107"/>
      <c r="K11" s="66"/>
      <c r="L11" s="261"/>
    </row>
    <row r="12" spans="1:12" ht="12.6" customHeight="1" thickBot="1">
      <c r="A12" s="14" t="s">
        <v>10</v>
      </c>
      <c r="B12" s="8">
        <v>220</v>
      </c>
      <c r="C12" s="121">
        <f>C13+C14+C15+C17+C16</f>
        <v>42348835</v>
      </c>
      <c r="D12" s="121">
        <f t="shared" ref="D12:J12" si="3">D13+D14+D15+D17+D16</f>
        <v>30822013</v>
      </c>
      <c r="E12" s="121">
        <f t="shared" si="3"/>
        <v>11526822</v>
      </c>
      <c r="F12" s="101">
        <f t="shared" si="3"/>
        <v>4840982</v>
      </c>
      <c r="G12" s="121">
        <f t="shared" si="3"/>
        <v>6632984</v>
      </c>
      <c r="H12" s="121">
        <f t="shared" si="3"/>
        <v>0</v>
      </c>
      <c r="I12" s="121">
        <f t="shared" si="3"/>
        <v>52856</v>
      </c>
      <c r="J12" s="109">
        <f t="shared" si="3"/>
        <v>0</v>
      </c>
      <c r="K12" s="63">
        <f>K13+K14+K15+K17</f>
        <v>0</v>
      </c>
      <c r="L12" s="262">
        <f>C12-D12-E12</f>
        <v>0</v>
      </c>
    </row>
    <row r="13" spans="1:12" ht="12.6" customHeight="1" thickBot="1">
      <c r="A13" s="12" t="s">
        <v>11</v>
      </c>
      <c r="B13" s="5">
        <v>221</v>
      </c>
      <c r="C13" s="139">
        <v>2097245</v>
      </c>
      <c r="D13" s="140">
        <v>1895278</v>
      </c>
      <c r="E13" s="172">
        <f t="shared" ref="E13:E47" si="4">F13+G13+H13+I13+K13+J13</f>
        <v>201967</v>
      </c>
      <c r="F13" s="189">
        <v>36100</v>
      </c>
      <c r="G13" s="164">
        <v>133011</v>
      </c>
      <c r="H13" s="122"/>
      <c r="I13" s="124">
        <v>32856</v>
      </c>
      <c r="J13" s="106"/>
      <c r="K13" s="68"/>
      <c r="L13" s="261">
        <f>C13-D13-E13</f>
        <v>0</v>
      </c>
    </row>
    <row r="14" spans="1:12" ht="12.6" customHeight="1" thickBot="1">
      <c r="A14" s="39" t="s">
        <v>12</v>
      </c>
      <c r="B14" s="6">
        <v>222</v>
      </c>
      <c r="C14" s="137">
        <v>816032</v>
      </c>
      <c r="D14" s="138">
        <v>312106</v>
      </c>
      <c r="E14" s="172">
        <f t="shared" si="4"/>
        <v>503926</v>
      </c>
      <c r="F14" s="185">
        <v>503926</v>
      </c>
      <c r="G14" s="120"/>
      <c r="H14" s="120"/>
      <c r="I14" s="123"/>
      <c r="J14" s="193"/>
      <c r="K14" s="66"/>
      <c r="L14" s="261">
        <f t="shared" ref="L14:L19" si="5">C14-D14-E14</f>
        <v>0</v>
      </c>
    </row>
    <row r="15" spans="1:12" ht="12.6" customHeight="1" thickBot="1">
      <c r="A15" s="12" t="s">
        <v>31</v>
      </c>
      <c r="B15" s="5">
        <v>223</v>
      </c>
      <c r="C15" s="141">
        <v>16561332</v>
      </c>
      <c r="D15" s="142">
        <v>12272395</v>
      </c>
      <c r="E15" s="172">
        <f t="shared" si="4"/>
        <v>4288937</v>
      </c>
      <c r="F15" s="189">
        <v>2687756</v>
      </c>
      <c r="G15" s="164">
        <v>1601181</v>
      </c>
      <c r="H15" s="122"/>
      <c r="I15" s="122"/>
      <c r="J15" s="110"/>
      <c r="K15" s="68"/>
      <c r="L15" s="261">
        <f t="shared" si="5"/>
        <v>0</v>
      </c>
    </row>
    <row r="16" spans="1:12" ht="12.6" customHeight="1" thickBot="1">
      <c r="A16" s="100" t="s">
        <v>46</v>
      </c>
      <c r="B16" s="93">
        <v>224</v>
      </c>
      <c r="C16" s="143">
        <v>1031849</v>
      </c>
      <c r="D16" s="144">
        <v>945861</v>
      </c>
      <c r="E16" s="172">
        <f t="shared" si="4"/>
        <v>85988</v>
      </c>
      <c r="F16" s="180"/>
      <c r="G16" s="165">
        <v>85988</v>
      </c>
      <c r="H16" s="124"/>
      <c r="I16" s="124"/>
      <c r="J16" s="110"/>
      <c r="K16" s="94"/>
      <c r="L16" s="261">
        <f t="shared" si="5"/>
        <v>0</v>
      </c>
    </row>
    <row r="17" spans="1:12" ht="12.6" customHeight="1" thickBot="1">
      <c r="A17" s="14" t="s">
        <v>13</v>
      </c>
      <c r="B17" s="8">
        <v>225</v>
      </c>
      <c r="C17" s="121">
        <f>C18+C19</f>
        <v>21842377</v>
      </c>
      <c r="D17" s="121">
        <f>D18+D19</f>
        <v>15396373</v>
      </c>
      <c r="E17" s="172">
        <f t="shared" si="4"/>
        <v>6446004</v>
      </c>
      <c r="F17" s="187">
        <f t="shared" ref="F17:K17" si="6">F18+F19</f>
        <v>1613200</v>
      </c>
      <c r="G17" s="118">
        <f t="shared" si="6"/>
        <v>4812804</v>
      </c>
      <c r="H17" s="118">
        <f t="shared" si="6"/>
        <v>0</v>
      </c>
      <c r="I17" s="118">
        <f t="shared" si="6"/>
        <v>20000</v>
      </c>
      <c r="J17" s="105">
        <f t="shared" si="6"/>
        <v>0</v>
      </c>
      <c r="K17" s="63">
        <f t="shared" si="6"/>
        <v>0</v>
      </c>
      <c r="L17" s="261">
        <f t="shared" si="5"/>
        <v>0</v>
      </c>
    </row>
    <row r="18" spans="1:12" ht="12.6" customHeight="1" thickBot="1">
      <c r="A18" s="17" t="s">
        <v>45</v>
      </c>
      <c r="B18" s="9">
        <v>225</v>
      </c>
      <c r="C18" s="145"/>
      <c r="D18" s="146"/>
      <c r="E18" s="172">
        <f t="shared" si="4"/>
        <v>0</v>
      </c>
      <c r="F18" s="181"/>
      <c r="G18" s="119"/>
      <c r="H18" s="125"/>
      <c r="I18" s="125"/>
      <c r="J18" s="111"/>
      <c r="K18" s="71"/>
      <c r="L18" s="261">
        <f t="shared" si="5"/>
        <v>0</v>
      </c>
    </row>
    <row r="19" spans="1:12" ht="12.6" customHeight="1" thickBot="1">
      <c r="A19" s="12" t="s">
        <v>14</v>
      </c>
      <c r="B19" s="5">
        <v>225</v>
      </c>
      <c r="C19" s="141">
        <v>21842377</v>
      </c>
      <c r="D19" s="134">
        <v>15396373</v>
      </c>
      <c r="E19" s="172">
        <f t="shared" si="4"/>
        <v>6446004</v>
      </c>
      <c r="F19" s="189">
        <v>1613200</v>
      </c>
      <c r="G19" s="122">
        <v>4812804</v>
      </c>
      <c r="H19" s="122"/>
      <c r="I19" s="122">
        <v>20000</v>
      </c>
      <c r="J19" s="108"/>
      <c r="K19" s="68"/>
      <c r="L19" s="261">
        <f t="shared" si="5"/>
        <v>0</v>
      </c>
    </row>
    <row r="20" spans="1:12" s="49" customFormat="1" ht="12.6" customHeight="1" thickBot="1">
      <c r="A20" s="16" t="s">
        <v>30</v>
      </c>
      <c r="B20" s="31" t="s">
        <v>60</v>
      </c>
      <c r="C20" s="147">
        <v>39507475</v>
      </c>
      <c r="D20" s="148">
        <v>24560353</v>
      </c>
      <c r="E20" s="172">
        <f t="shared" si="4"/>
        <v>10589364</v>
      </c>
      <c r="F20" s="103">
        <v>3006500</v>
      </c>
      <c r="G20" s="166">
        <v>7452665</v>
      </c>
      <c r="H20" s="126"/>
      <c r="I20" s="126">
        <v>130199</v>
      </c>
      <c r="J20" s="112"/>
      <c r="K20" s="73"/>
      <c r="L20" s="262">
        <f>C20-D20-E20</f>
        <v>4357758</v>
      </c>
    </row>
    <row r="21" spans="1:12" s="49" customFormat="1" ht="12.6" customHeight="1" thickBot="1">
      <c r="A21" s="16" t="s">
        <v>61</v>
      </c>
      <c r="B21" s="31">
        <v>228</v>
      </c>
      <c r="C21" s="147">
        <v>9064707</v>
      </c>
      <c r="D21" s="148">
        <v>1640786</v>
      </c>
      <c r="E21" s="172">
        <f t="shared" si="4"/>
        <v>4444193</v>
      </c>
      <c r="F21" s="182"/>
      <c r="G21" s="166">
        <v>4444193</v>
      </c>
      <c r="H21" s="126"/>
      <c r="I21" s="126"/>
      <c r="J21" s="112"/>
      <c r="K21" s="73"/>
      <c r="L21" s="262">
        <f>C21-D21-E21</f>
        <v>2979728</v>
      </c>
    </row>
    <row r="22" spans="1:12" s="49" customFormat="1" ht="12.6" customHeight="1" thickBot="1">
      <c r="A22" s="14" t="s">
        <v>15</v>
      </c>
      <c r="B22" s="8">
        <v>231</v>
      </c>
      <c r="C22" s="121"/>
      <c r="D22" s="149">
        <v>0</v>
      </c>
      <c r="E22" s="172">
        <f t="shared" si="4"/>
        <v>0</v>
      </c>
      <c r="F22" s="178"/>
      <c r="G22" s="167"/>
      <c r="H22" s="118"/>
      <c r="I22" s="118"/>
      <c r="J22" s="105"/>
      <c r="K22" s="76"/>
      <c r="L22" s="261"/>
    </row>
    <row r="23" spans="1:12" ht="23.25" customHeight="1" thickBot="1">
      <c r="A23" s="176" t="s">
        <v>33</v>
      </c>
      <c r="B23" s="175" t="s">
        <v>62</v>
      </c>
      <c r="C23" s="121">
        <v>10668654</v>
      </c>
      <c r="D23" s="149">
        <v>7144854</v>
      </c>
      <c r="E23" s="172">
        <f t="shared" si="4"/>
        <v>1203920</v>
      </c>
      <c r="F23" s="178"/>
      <c r="G23" s="167">
        <v>1203920</v>
      </c>
      <c r="H23" s="118"/>
      <c r="I23" s="118"/>
      <c r="J23" s="113"/>
      <c r="K23" s="76"/>
      <c r="L23" s="262">
        <f t="shared" ref="L23:L29" si="7">C23-D23-E23</f>
        <v>2319880</v>
      </c>
    </row>
    <row r="24" spans="1:12" ht="12.6" customHeight="1" thickBot="1">
      <c r="A24" s="14" t="s">
        <v>16</v>
      </c>
      <c r="B24" s="8">
        <v>251</v>
      </c>
      <c r="C24" s="121">
        <v>167337516</v>
      </c>
      <c r="D24" s="149">
        <v>85919969</v>
      </c>
      <c r="E24" s="172">
        <f t="shared" si="4"/>
        <v>81417547</v>
      </c>
      <c r="F24" s="178"/>
      <c r="G24" s="167">
        <v>17783743</v>
      </c>
      <c r="H24" s="118">
        <v>63633804</v>
      </c>
      <c r="I24" s="118"/>
      <c r="J24" s="113"/>
      <c r="K24" s="76"/>
      <c r="L24" s="262">
        <f t="shared" si="7"/>
        <v>0</v>
      </c>
    </row>
    <row r="25" spans="1:12" ht="12.6" customHeight="1" thickBot="1">
      <c r="A25" s="14" t="s">
        <v>17</v>
      </c>
      <c r="B25" s="8">
        <v>260</v>
      </c>
      <c r="C25" s="150">
        <v>9905304</v>
      </c>
      <c r="D25" s="150">
        <v>8217489</v>
      </c>
      <c r="E25" s="172">
        <f t="shared" si="4"/>
        <v>1628359</v>
      </c>
      <c r="F25" s="187">
        <v>15700</v>
      </c>
      <c r="G25" s="167">
        <v>1612659</v>
      </c>
      <c r="H25" s="118"/>
      <c r="I25" s="162"/>
      <c r="J25" s="105"/>
      <c r="K25" s="79"/>
      <c r="L25" s="262">
        <f t="shared" si="7"/>
        <v>59456</v>
      </c>
    </row>
    <row r="26" spans="1:12" ht="12.6" customHeight="1" thickBot="1">
      <c r="A26" s="14" t="s">
        <v>18</v>
      </c>
      <c r="B26" s="8">
        <v>300</v>
      </c>
      <c r="C26" s="150">
        <f>C27+C28+C29</f>
        <v>31019579</v>
      </c>
      <c r="D26" s="150">
        <f>D27+D28+D29</f>
        <v>13040292</v>
      </c>
      <c r="E26" s="172">
        <f>F26+G26+H26+I26+K26+J26</f>
        <v>11956243</v>
      </c>
      <c r="F26" s="187">
        <f>F27+F28+F29</f>
        <v>3595300</v>
      </c>
      <c r="G26" s="187">
        <f t="shared" ref="G26:I26" si="8">G27+G28+G29</f>
        <v>8233917</v>
      </c>
      <c r="H26" s="187">
        <f t="shared" si="8"/>
        <v>0</v>
      </c>
      <c r="I26" s="187">
        <f t="shared" si="8"/>
        <v>127026</v>
      </c>
      <c r="J26" s="105">
        <f>J27+J28+J29</f>
        <v>0</v>
      </c>
      <c r="K26" s="76">
        <f>K27+K28+K29</f>
        <v>0</v>
      </c>
      <c r="L26" s="262">
        <f t="shared" si="7"/>
        <v>6023044</v>
      </c>
    </row>
    <row r="27" spans="1:12" ht="12.6" customHeight="1" thickBot="1">
      <c r="A27" s="12" t="s">
        <v>24</v>
      </c>
      <c r="B27" s="5">
        <v>310</v>
      </c>
      <c r="C27" s="152">
        <v>12381209</v>
      </c>
      <c r="D27" s="151">
        <v>5402202</v>
      </c>
      <c r="E27" s="172">
        <f>F27+G27+H27+I27+K27+J27</f>
        <v>6930830</v>
      </c>
      <c r="F27" s="189">
        <v>3126300</v>
      </c>
      <c r="G27" s="164">
        <v>3804530</v>
      </c>
      <c r="H27" s="122"/>
      <c r="I27" s="122"/>
      <c r="J27" s="108"/>
      <c r="K27" s="68"/>
      <c r="L27" s="261">
        <f t="shared" si="7"/>
        <v>48177</v>
      </c>
    </row>
    <row r="28" spans="1:12" ht="12.6" customHeight="1" thickBot="1">
      <c r="A28" s="15" t="s">
        <v>23</v>
      </c>
      <c r="B28" s="7">
        <v>310</v>
      </c>
      <c r="C28" s="152">
        <v>6435992</v>
      </c>
      <c r="D28" s="152">
        <v>688667</v>
      </c>
      <c r="E28" s="172">
        <f t="shared" si="4"/>
        <v>800000</v>
      </c>
      <c r="F28" s="190"/>
      <c r="G28" s="168">
        <v>800000</v>
      </c>
      <c r="H28" s="127"/>
      <c r="I28" s="127"/>
      <c r="J28" s="114"/>
      <c r="K28" s="80"/>
      <c r="L28" s="261">
        <f t="shared" si="7"/>
        <v>4947325</v>
      </c>
    </row>
    <row r="29" spans="1:12" ht="12.6" customHeight="1" thickBot="1">
      <c r="A29" s="14" t="s">
        <v>19</v>
      </c>
      <c r="B29" s="8">
        <v>340</v>
      </c>
      <c r="C29" s="128">
        <f>C30+C34+C35</f>
        <v>12202378</v>
      </c>
      <c r="D29" s="128">
        <f>D30+D34+D35</f>
        <v>6949423</v>
      </c>
      <c r="E29" s="172">
        <f t="shared" si="4"/>
        <v>4225413</v>
      </c>
      <c r="F29" s="102">
        <f t="shared" ref="F29:K29" si="9">F30+F34+F35</f>
        <v>469000</v>
      </c>
      <c r="G29" s="128">
        <f t="shared" si="9"/>
        <v>3629387</v>
      </c>
      <c r="H29" s="128">
        <f t="shared" si="9"/>
        <v>0</v>
      </c>
      <c r="I29" s="135">
        <f t="shared" si="9"/>
        <v>127026</v>
      </c>
      <c r="J29" s="163">
        <f t="shared" si="9"/>
        <v>0</v>
      </c>
      <c r="K29" s="20">
        <f t="shared" si="9"/>
        <v>0</v>
      </c>
      <c r="L29" s="261">
        <f t="shared" si="7"/>
        <v>1027542</v>
      </c>
    </row>
    <row r="30" spans="1:12" ht="12.6" customHeight="1" thickBot="1">
      <c r="A30" s="12" t="s">
        <v>20</v>
      </c>
      <c r="B30" s="5">
        <v>342</v>
      </c>
      <c r="C30" s="151">
        <v>1924500</v>
      </c>
      <c r="D30" s="151">
        <v>1333059</v>
      </c>
      <c r="E30" s="172">
        <f t="shared" si="4"/>
        <v>99500</v>
      </c>
      <c r="F30" s="189">
        <v>99500</v>
      </c>
      <c r="G30" s="169"/>
      <c r="H30" s="129"/>
      <c r="I30" s="129"/>
      <c r="J30" s="115"/>
      <c r="K30" s="82"/>
      <c r="L30" s="261"/>
    </row>
    <row r="31" spans="1:12" ht="12" hidden="1" customHeight="1">
      <c r="A31" s="13" t="s">
        <v>26</v>
      </c>
      <c r="B31" s="22">
        <v>241009</v>
      </c>
      <c r="C31" s="136"/>
      <c r="D31" s="134"/>
      <c r="E31" s="172">
        <f t="shared" si="4"/>
        <v>0</v>
      </c>
      <c r="F31" s="179"/>
      <c r="G31" s="120"/>
      <c r="H31" s="123"/>
      <c r="I31" s="123"/>
      <c r="J31" s="107"/>
      <c r="K31" s="66"/>
      <c r="L31" s="261"/>
    </row>
    <row r="32" spans="1:12" ht="17.25" hidden="1" customHeight="1" thickBot="1">
      <c r="A32" s="13" t="s">
        <v>27</v>
      </c>
      <c r="B32" s="22">
        <v>241010</v>
      </c>
      <c r="C32" s="153"/>
      <c r="D32" s="153"/>
      <c r="E32" s="172">
        <f t="shared" si="4"/>
        <v>0</v>
      </c>
      <c r="F32" s="179"/>
      <c r="G32" s="120"/>
      <c r="H32" s="123"/>
      <c r="I32" s="123"/>
      <c r="J32" s="107"/>
      <c r="K32" s="66"/>
      <c r="L32" s="261"/>
    </row>
    <row r="33" spans="1:12" ht="17.25" hidden="1" customHeight="1" thickBot="1">
      <c r="A33" s="13" t="s">
        <v>28</v>
      </c>
      <c r="B33" s="22">
        <v>241011</v>
      </c>
      <c r="C33" s="154"/>
      <c r="D33" s="154"/>
      <c r="E33" s="172">
        <f t="shared" si="4"/>
        <v>0</v>
      </c>
      <c r="F33" s="179"/>
      <c r="G33" s="120"/>
      <c r="H33" s="123"/>
      <c r="I33" s="123"/>
      <c r="J33" s="107"/>
      <c r="K33" s="66"/>
      <c r="L33" s="261"/>
    </row>
    <row r="34" spans="1:12" ht="12.75" customHeight="1" thickBot="1">
      <c r="A34" s="13" t="s">
        <v>21</v>
      </c>
      <c r="B34" s="192" t="s">
        <v>63</v>
      </c>
      <c r="C34" s="134">
        <v>10277878</v>
      </c>
      <c r="D34" s="154">
        <v>5616364</v>
      </c>
      <c r="E34" s="172">
        <f t="shared" si="4"/>
        <v>4125913</v>
      </c>
      <c r="F34" s="185">
        <v>369500</v>
      </c>
      <c r="G34" s="120">
        <v>3629387</v>
      </c>
      <c r="H34" s="123"/>
      <c r="I34" s="123">
        <v>127026</v>
      </c>
      <c r="J34" s="107"/>
      <c r="K34" s="66"/>
      <c r="L34" s="261"/>
    </row>
    <row r="35" spans="1:12" ht="13.5" customHeight="1" thickBot="1">
      <c r="A35" s="32" t="s">
        <v>22</v>
      </c>
      <c r="B35" s="37">
        <v>34020</v>
      </c>
      <c r="C35" s="155">
        <v>0</v>
      </c>
      <c r="D35" s="156"/>
      <c r="E35" s="172">
        <f t="shared" si="4"/>
        <v>0</v>
      </c>
      <c r="F35" s="183"/>
      <c r="G35" s="170"/>
      <c r="H35" s="130"/>
      <c r="I35" s="130"/>
      <c r="J35" s="116"/>
      <c r="K35" s="83"/>
      <c r="L35" s="261"/>
    </row>
    <row r="36" spans="1:12" ht="12.6" customHeight="1" thickBot="1">
      <c r="A36" s="42" t="s">
        <v>36</v>
      </c>
      <c r="B36" s="36">
        <v>241</v>
      </c>
      <c r="C36" s="147">
        <f>C37+C44</f>
        <v>335264332</v>
      </c>
      <c r="D36" s="147">
        <f>D37+D44</f>
        <v>280323043</v>
      </c>
      <c r="E36" s="172">
        <f>F36+G36+H36+I36+K36+J36</f>
        <v>54941289</v>
      </c>
      <c r="F36" s="103">
        <f>F37+F44</f>
        <v>43840558</v>
      </c>
      <c r="G36" s="103">
        <f>G37+G44</f>
        <v>11100731</v>
      </c>
      <c r="H36" s="126">
        <f t="shared" ref="H36:K36" si="10">H37+H44</f>
        <v>0</v>
      </c>
      <c r="I36" s="126">
        <f t="shared" si="10"/>
        <v>0</v>
      </c>
      <c r="J36" s="112">
        <f t="shared" si="10"/>
        <v>0</v>
      </c>
      <c r="K36" s="62">
        <f t="shared" si="10"/>
        <v>0</v>
      </c>
      <c r="L36" s="262">
        <f>C36-D36-E36</f>
        <v>0</v>
      </c>
    </row>
    <row r="37" spans="1:12" ht="12" customHeight="1" thickBot="1">
      <c r="A37" s="40" t="s">
        <v>37</v>
      </c>
      <c r="B37" s="41" t="s">
        <v>39</v>
      </c>
      <c r="C37" s="157">
        <v>210205913</v>
      </c>
      <c r="D37" s="157">
        <v>180911591</v>
      </c>
      <c r="E37" s="172">
        <f t="shared" si="4"/>
        <v>29294322</v>
      </c>
      <c r="F37" s="188">
        <f>F38+F39+F40+F41+F42+F43</f>
        <v>24445958</v>
      </c>
      <c r="G37" s="188">
        <f>G38+G39+G40+G41+G42+G43</f>
        <v>4848364</v>
      </c>
      <c r="H37" s="129">
        <f>H38+H39+H41+H42+H43</f>
        <v>0</v>
      </c>
      <c r="I37" s="129">
        <f>I38+I39+I41+I42+I43</f>
        <v>0</v>
      </c>
      <c r="J37" s="115">
        <f>J38+J39+J41+J42+J43</f>
        <v>0</v>
      </c>
      <c r="K37" s="84">
        <f>K38+K41+K42+K43</f>
        <v>0</v>
      </c>
      <c r="L37" s="262">
        <f>C37-D37-E37</f>
        <v>0</v>
      </c>
    </row>
    <row r="38" spans="1:12" ht="11.25" customHeight="1" thickBot="1">
      <c r="A38" s="13" t="s">
        <v>53</v>
      </c>
      <c r="B38" s="22">
        <v>211</v>
      </c>
      <c r="C38" s="137">
        <v>140898097</v>
      </c>
      <c r="D38" s="138">
        <v>121494834</v>
      </c>
      <c r="E38" s="172">
        <f t="shared" si="4"/>
        <v>7596592</v>
      </c>
      <c r="F38" s="185">
        <v>6517500</v>
      </c>
      <c r="G38" s="120">
        <v>1079092</v>
      </c>
      <c r="H38" s="123"/>
      <c r="I38" s="123"/>
      <c r="J38" s="107"/>
      <c r="K38" s="66"/>
      <c r="L38" s="261"/>
    </row>
    <row r="39" spans="1:12" ht="12.6" customHeight="1" thickBot="1">
      <c r="A39" s="13" t="s">
        <v>54</v>
      </c>
      <c r="B39" s="22">
        <v>211</v>
      </c>
      <c r="C39" s="137"/>
      <c r="D39" s="137"/>
      <c r="E39" s="172">
        <f t="shared" si="4"/>
        <v>3658700</v>
      </c>
      <c r="F39" s="185">
        <v>3008700</v>
      </c>
      <c r="G39" s="131">
        <v>650000</v>
      </c>
      <c r="H39" s="131"/>
      <c r="I39" s="123"/>
      <c r="J39" s="107"/>
      <c r="K39" s="66"/>
      <c r="L39" s="261"/>
    </row>
    <row r="40" spans="1:12" ht="12.6" customHeight="1" thickBot="1">
      <c r="A40" s="13" t="s">
        <v>55</v>
      </c>
      <c r="B40" s="43">
        <v>211</v>
      </c>
      <c r="C40" s="137"/>
      <c r="D40" s="137"/>
      <c r="E40" s="172">
        <f t="shared" si="4"/>
        <v>8260292</v>
      </c>
      <c r="F40" s="185">
        <v>7181200</v>
      </c>
      <c r="G40" s="131">
        <v>1079092</v>
      </c>
      <c r="H40" s="131"/>
      <c r="I40" s="123"/>
      <c r="J40" s="107"/>
      <c r="K40" s="66"/>
      <c r="L40" s="261"/>
    </row>
    <row r="41" spans="1:12" ht="12.6" customHeight="1" thickBot="1">
      <c r="A41" s="39" t="s">
        <v>25</v>
      </c>
      <c r="B41" s="43">
        <v>213</v>
      </c>
      <c r="C41" s="137">
        <v>42810957</v>
      </c>
      <c r="D41" s="137">
        <v>36691000</v>
      </c>
      <c r="E41" s="172">
        <f t="shared" si="4"/>
        <v>6232892</v>
      </c>
      <c r="F41" s="185">
        <v>5261600</v>
      </c>
      <c r="G41" s="131">
        <v>971292</v>
      </c>
      <c r="H41" s="123"/>
      <c r="I41" s="123"/>
      <c r="J41" s="107"/>
      <c r="K41" s="66"/>
      <c r="L41" s="261"/>
    </row>
    <row r="42" spans="1:12" ht="12" customHeight="1" thickBot="1">
      <c r="A42" s="39" t="s">
        <v>34</v>
      </c>
      <c r="B42" s="44">
        <v>340</v>
      </c>
      <c r="C42" s="137">
        <v>12685594</v>
      </c>
      <c r="D42" s="137">
        <v>11958049</v>
      </c>
      <c r="E42" s="172">
        <f t="shared" si="4"/>
        <v>843959</v>
      </c>
      <c r="F42" s="185">
        <v>721500</v>
      </c>
      <c r="G42" s="131">
        <v>122459</v>
      </c>
      <c r="H42" s="123"/>
      <c r="I42" s="123">
        <f>I45+I46</f>
        <v>0</v>
      </c>
      <c r="J42" s="107">
        <f>J45+J46</f>
        <v>0</v>
      </c>
      <c r="K42" s="66">
        <f>K45+K46</f>
        <v>0</v>
      </c>
      <c r="L42" s="261"/>
    </row>
    <row r="43" spans="1:12" ht="12.6" customHeight="1" thickBot="1">
      <c r="A43" s="48" t="s">
        <v>29</v>
      </c>
      <c r="B43" s="57"/>
      <c r="C43" s="155">
        <v>13811265</v>
      </c>
      <c r="D43" s="155">
        <v>10767708</v>
      </c>
      <c r="E43" s="172">
        <f t="shared" si="4"/>
        <v>2701887</v>
      </c>
      <c r="F43" s="191">
        <v>1755458</v>
      </c>
      <c r="G43" s="171">
        <v>946429</v>
      </c>
      <c r="H43" s="132"/>
      <c r="I43" s="132"/>
      <c r="J43" s="116"/>
      <c r="K43" s="88"/>
      <c r="L43" s="261"/>
    </row>
    <row r="44" spans="1:12" ht="12.6" customHeight="1" thickBot="1">
      <c r="A44" s="40" t="s">
        <v>38</v>
      </c>
      <c r="B44" s="45">
        <v>241013</v>
      </c>
      <c r="C44" s="157">
        <v>125058419</v>
      </c>
      <c r="D44" s="157">
        <v>99411452</v>
      </c>
      <c r="E44" s="172">
        <f>SUM(E45:E46)</f>
        <v>25646967</v>
      </c>
      <c r="F44" s="188">
        <f t="shared" ref="F44:K44" si="11">F45+F46</f>
        <v>19394600</v>
      </c>
      <c r="G44" s="188">
        <f t="shared" si="11"/>
        <v>6252367</v>
      </c>
      <c r="H44" s="188">
        <f t="shared" si="11"/>
        <v>0</v>
      </c>
      <c r="I44" s="188">
        <f t="shared" si="11"/>
        <v>0</v>
      </c>
      <c r="J44" s="188">
        <f t="shared" si="11"/>
        <v>0</v>
      </c>
      <c r="K44" s="188">
        <f t="shared" si="11"/>
        <v>0</v>
      </c>
      <c r="L44" s="262">
        <f>C44-D44-E44</f>
        <v>0</v>
      </c>
    </row>
    <row r="45" spans="1:12" ht="12.6" customHeight="1" thickBot="1">
      <c r="A45" s="15" t="s">
        <v>32</v>
      </c>
      <c r="B45" s="46">
        <v>223</v>
      </c>
      <c r="C45" s="158">
        <v>79867147</v>
      </c>
      <c r="D45" s="159">
        <v>54784108</v>
      </c>
      <c r="E45" s="172">
        <f t="shared" si="4"/>
        <v>18201979</v>
      </c>
      <c r="F45" s="190">
        <v>12881500</v>
      </c>
      <c r="G45" s="127">
        <v>5320479</v>
      </c>
      <c r="H45" s="133"/>
      <c r="I45" s="123"/>
      <c r="J45" s="107"/>
      <c r="K45" s="66"/>
      <c r="L45" s="261"/>
    </row>
    <row r="46" spans="1:12" ht="12.6" customHeight="1" thickBot="1">
      <c r="A46" s="39" t="s">
        <v>52</v>
      </c>
      <c r="B46" s="56"/>
      <c r="C46" s="160">
        <v>45191272</v>
      </c>
      <c r="D46" s="160">
        <v>44627344</v>
      </c>
      <c r="E46" s="172">
        <f t="shared" si="4"/>
        <v>7444988</v>
      </c>
      <c r="F46" s="191">
        <v>6513100</v>
      </c>
      <c r="G46" s="130">
        <v>931888</v>
      </c>
      <c r="H46" s="130"/>
      <c r="I46" s="130"/>
      <c r="J46" s="116"/>
      <c r="K46" s="83"/>
      <c r="L46" s="261"/>
    </row>
    <row r="47" spans="1:12" ht="12.6" customHeight="1" thickBot="1">
      <c r="A47" s="14" t="s">
        <v>35</v>
      </c>
      <c r="B47" s="47">
        <v>241015</v>
      </c>
      <c r="C47" s="121">
        <v>84005220</v>
      </c>
      <c r="D47" s="149">
        <v>50080447</v>
      </c>
      <c r="E47" s="172">
        <f t="shared" si="4"/>
        <v>29396923</v>
      </c>
      <c r="F47" s="187">
        <v>22309900</v>
      </c>
      <c r="G47" s="167">
        <v>7087023</v>
      </c>
      <c r="H47" s="118"/>
      <c r="I47" s="118"/>
      <c r="J47" s="105"/>
      <c r="K47" s="76"/>
      <c r="L47" s="262">
        <f>C47-D47-E47</f>
        <v>4527850</v>
      </c>
    </row>
    <row r="48" spans="1:12" ht="14.25" customHeight="1" thickBot="1">
      <c r="A48" s="38" t="s">
        <v>2</v>
      </c>
      <c r="B48" s="38"/>
      <c r="C48" s="126">
        <f>C5+C12+C20+C22+C23+C24+C25+C26+C37+C44+C47+C21</f>
        <v>843527710</v>
      </c>
      <c r="D48" s="126">
        <f>D5+D12+D20+D22+D23+D24+D25+D26+D37+D44+D47+D21</f>
        <v>595966536</v>
      </c>
      <c r="E48" s="126">
        <f>E5+E12+E20+E22+E23+E24+E25+E26+E37+E44+E47+E21</f>
        <v>227115936</v>
      </c>
      <c r="F48" s="126">
        <f>F5+F12+F20+F22+F23+F24+F25+F26+F37+F44+F47</f>
        <v>80265940</v>
      </c>
      <c r="G48" s="126">
        <f>G5+G12+G20+G22+G23+G24+G25+G26+G37+G44+G47+G21</f>
        <v>82236467</v>
      </c>
      <c r="H48" s="126">
        <f>H5+H12+H20+H22+H23+H24+H25+H26+H37+H44+H47+H21</f>
        <v>63633804</v>
      </c>
      <c r="I48" s="126">
        <f t="shared" ref="I48:K48" si="12">I5+I12+I20+I22+I23+I24+I25+I26+I37+I44+I47+I21</f>
        <v>979725</v>
      </c>
      <c r="J48" s="126">
        <f t="shared" si="12"/>
        <v>0</v>
      </c>
      <c r="K48" s="126">
        <f t="shared" si="12"/>
        <v>0</v>
      </c>
      <c r="L48" s="126">
        <f>L5+L12+L20+L22+L23+L24+L25+L26+L37+L44+L47+L21</f>
        <v>20445238</v>
      </c>
    </row>
    <row r="49" spans="1:12" s="19" customFormat="1">
      <c r="A49" s="19" t="s">
        <v>40</v>
      </c>
      <c r="C49" s="174"/>
      <c r="D49" s="174"/>
      <c r="E49" s="52"/>
      <c r="F49" s="53"/>
      <c r="G49" s="52"/>
      <c r="L49" s="23">
        <f>C48-D48-E48</f>
        <v>20445238</v>
      </c>
    </row>
    <row r="50" spans="1:12" s="19" customFormat="1" ht="12" customHeight="1">
      <c r="A50" s="18" t="s">
        <v>41</v>
      </c>
      <c r="B50" s="23">
        <f>B51+B52+B53+B54</f>
        <v>45712152</v>
      </c>
      <c r="C50" s="35"/>
      <c r="D50" s="35"/>
      <c r="E50" s="53"/>
      <c r="F50" s="53"/>
      <c r="G50" s="53"/>
      <c r="H50" s="23"/>
      <c r="I50" s="23"/>
      <c r="J50" s="23"/>
      <c r="K50" s="23"/>
    </row>
    <row r="51" spans="1:12" ht="12" customHeight="1">
      <c r="A51" s="18" t="s">
        <v>56</v>
      </c>
      <c r="B51" s="18">
        <f>E7+E38</f>
        <v>12009092</v>
      </c>
      <c r="C51" s="18"/>
      <c r="D51" s="18"/>
      <c r="E51" s="54"/>
      <c r="F51" s="54"/>
    </row>
    <row r="52" spans="1:12" ht="12" customHeight="1">
      <c r="A52" t="s">
        <v>57</v>
      </c>
      <c r="B52" s="18">
        <f>E8+E39</f>
        <v>9392622</v>
      </c>
      <c r="E52" s="54"/>
    </row>
    <row r="53" spans="1:12">
      <c r="A53" t="s">
        <v>65</v>
      </c>
      <c r="B53" s="18">
        <f>E9+E40</f>
        <v>12838432</v>
      </c>
    </row>
    <row r="54" spans="1:12">
      <c r="A54" t="s">
        <v>64</v>
      </c>
      <c r="B54" s="18">
        <f>E11+E41</f>
        <v>11472006</v>
      </c>
    </row>
    <row r="55" spans="1:12">
      <c r="E55" s="54"/>
    </row>
    <row r="58" spans="1:12">
      <c r="C58" s="18"/>
      <c r="D58" s="18"/>
    </row>
    <row r="59" spans="1:12">
      <c r="C59" s="18"/>
      <c r="D59" s="18"/>
    </row>
  </sheetData>
  <mergeCells count="5">
    <mergeCell ref="A2:I2"/>
    <mergeCell ref="A3:A4"/>
    <mergeCell ref="B3:B4"/>
    <mergeCell ref="C3:C4"/>
    <mergeCell ref="D3:D4"/>
  </mergeCells>
  <pageMargins left="0" right="0" top="0.23622047244094491" bottom="0.15748031496062992" header="0.43307086614173229" footer="0.15748031496062992"/>
  <pageSetup paperSize="9" scale="83" orientation="landscape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8"/>
  <sheetViews>
    <sheetView topLeftCell="A31" zoomScaleNormal="100" workbookViewId="0">
      <selection activeCell="E7" sqref="E7"/>
    </sheetView>
  </sheetViews>
  <sheetFormatPr defaultRowHeight="12.75"/>
  <cols>
    <col min="1" max="1" width="40.28515625" style="375" customWidth="1"/>
    <col min="2" max="2" width="16.5703125" customWidth="1"/>
    <col min="3" max="3" width="15.85546875" customWidth="1"/>
    <col min="4" max="4" width="14.140625" customWidth="1"/>
    <col min="5" max="5" width="12" style="336" customWidth="1"/>
    <col min="6" max="6" width="12.7109375" customWidth="1"/>
    <col min="7" max="7" width="11" style="336" customWidth="1"/>
    <col min="8" max="8" width="12" style="336" customWidth="1"/>
    <col min="9" max="9" width="13.140625" style="336" customWidth="1"/>
    <col min="10" max="10" width="11.140625" customWidth="1"/>
  </cols>
  <sheetData>
    <row r="1" spans="1:10">
      <c r="I1" s="336" t="s">
        <v>151</v>
      </c>
    </row>
    <row r="3" spans="1:10" ht="63.75" customHeight="1">
      <c r="A3" s="419" t="s">
        <v>144</v>
      </c>
      <c r="B3" s="419"/>
      <c r="C3" s="419"/>
      <c r="D3" s="419"/>
      <c r="E3" s="419"/>
      <c r="F3" s="419"/>
      <c r="G3" s="419"/>
      <c r="H3" s="419"/>
      <c r="I3" s="419"/>
    </row>
    <row r="4" spans="1:10" ht="13.5" thickBot="1">
      <c r="A4" s="376"/>
      <c r="B4" s="374"/>
      <c r="C4" s="374"/>
      <c r="D4" s="374"/>
      <c r="E4" s="374"/>
      <c r="F4" s="374"/>
      <c r="G4" s="374"/>
      <c r="H4" s="374"/>
      <c r="I4" s="374"/>
      <c r="J4" s="55"/>
    </row>
    <row r="5" spans="1:10" ht="13.5" customHeight="1" thickBot="1">
      <c r="A5" s="404" t="s">
        <v>0</v>
      </c>
      <c r="B5" s="402" t="s">
        <v>1</v>
      </c>
      <c r="C5" s="402" t="s">
        <v>141</v>
      </c>
      <c r="D5" s="406" t="s">
        <v>152</v>
      </c>
      <c r="E5" s="420" t="s">
        <v>143</v>
      </c>
      <c r="F5" s="421"/>
      <c r="G5" s="421"/>
      <c r="H5" s="421"/>
      <c r="I5" s="421"/>
      <c r="J5" s="422"/>
    </row>
    <row r="6" spans="1:10" ht="35.25" customHeight="1" thickBot="1">
      <c r="A6" s="405"/>
      <c r="B6" s="403"/>
      <c r="C6" s="403"/>
      <c r="D6" s="403"/>
      <c r="E6" s="407" t="s">
        <v>145</v>
      </c>
      <c r="F6" s="423"/>
      <c r="G6" s="423"/>
      <c r="H6" s="423"/>
      <c r="I6" s="423"/>
      <c r="J6" s="424"/>
    </row>
    <row r="7" spans="1:10" ht="13.5" thickBot="1">
      <c r="A7" s="233" t="s">
        <v>6</v>
      </c>
      <c r="B7" s="202"/>
      <c r="C7" s="348"/>
      <c r="D7" s="349"/>
      <c r="E7" s="350"/>
      <c r="F7" s="351"/>
      <c r="G7" s="351"/>
      <c r="H7" s="352"/>
      <c r="I7" s="353"/>
      <c r="J7" s="353"/>
    </row>
    <row r="8" spans="1:10" ht="13.5" thickBot="1">
      <c r="A8" s="233" t="s">
        <v>7</v>
      </c>
      <c r="B8" s="202"/>
      <c r="C8" s="349"/>
      <c r="D8" s="349"/>
      <c r="E8" s="354"/>
      <c r="F8" s="355"/>
      <c r="G8" s="355"/>
      <c r="H8" s="356"/>
      <c r="I8" s="355"/>
      <c r="J8" s="355"/>
    </row>
    <row r="9" spans="1:10" ht="13.5" thickBot="1">
      <c r="A9" s="377" t="s">
        <v>149</v>
      </c>
      <c r="B9" s="320">
        <v>211</v>
      </c>
      <c r="C9" s="357"/>
      <c r="D9" s="357"/>
      <c r="E9" s="354"/>
      <c r="F9" s="358"/>
      <c r="G9" s="358"/>
      <c r="H9" s="359"/>
      <c r="I9" s="358"/>
      <c r="J9" s="358"/>
    </row>
    <row r="10" spans="1:10" ht="13.5" thickBot="1">
      <c r="A10" s="378" t="s">
        <v>150</v>
      </c>
      <c r="B10" s="324">
        <v>211</v>
      </c>
      <c r="C10" s="357"/>
      <c r="D10" s="358"/>
      <c r="E10" s="354"/>
      <c r="F10" s="358"/>
      <c r="G10" s="358"/>
      <c r="H10" s="359"/>
      <c r="I10" s="358"/>
      <c r="J10" s="358"/>
    </row>
    <row r="11" spans="1:10" ht="13.5" thickBot="1">
      <c r="A11" s="377" t="s">
        <v>8</v>
      </c>
      <c r="B11" s="320">
        <v>212</v>
      </c>
      <c r="C11" s="357"/>
      <c r="D11" s="357"/>
      <c r="E11" s="354"/>
      <c r="F11" s="359"/>
      <c r="G11" s="358"/>
      <c r="H11" s="359"/>
      <c r="I11" s="358"/>
      <c r="J11" s="358"/>
    </row>
    <row r="12" spans="1:10" ht="13.5" thickBot="1">
      <c r="A12" s="377" t="s">
        <v>9</v>
      </c>
      <c r="B12" s="320">
        <v>213</v>
      </c>
      <c r="C12" s="357"/>
      <c r="D12" s="357"/>
      <c r="E12" s="354"/>
      <c r="F12" s="358"/>
      <c r="G12" s="358"/>
      <c r="H12" s="359"/>
      <c r="I12" s="358"/>
      <c r="J12" s="358"/>
    </row>
    <row r="13" spans="1:10" ht="13.5" thickBot="1">
      <c r="A13" s="265" t="s">
        <v>10</v>
      </c>
      <c r="B13" s="206">
        <v>220</v>
      </c>
      <c r="C13" s="355"/>
      <c r="D13" s="360"/>
      <c r="E13" s="360"/>
      <c r="F13" s="355"/>
      <c r="G13" s="355"/>
      <c r="H13" s="356"/>
      <c r="I13" s="355"/>
      <c r="J13" s="355"/>
    </row>
    <row r="14" spans="1:10" ht="13.5" thickBot="1">
      <c r="A14" s="377" t="s">
        <v>11</v>
      </c>
      <c r="B14" s="320">
        <v>221</v>
      </c>
      <c r="C14" s="357"/>
      <c r="D14" s="357"/>
      <c r="E14" s="354"/>
      <c r="F14" s="358"/>
      <c r="G14" s="358"/>
      <c r="H14" s="359"/>
      <c r="I14" s="358"/>
      <c r="J14" s="358"/>
    </row>
    <row r="15" spans="1:10" ht="13.5" thickBot="1">
      <c r="A15" s="377" t="s">
        <v>12</v>
      </c>
      <c r="B15" s="320">
        <v>222</v>
      </c>
      <c r="C15" s="357"/>
      <c r="D15" s="357"/>
      <c r="E15" s="354"/>
      <c r="F15" s="358"/>
      <c r="G15" s="358"/>
      <c r="H15" s="359"/>
      <c r="I15" s="358"/>
      <c r="J15" s="358"/>
    </row>
    <row r="16" spans="1:10" ht="13.5" thickBot="1">
      <c r="A16" s="377" t="s">
        <v>31</v>
      </c>
      <c r="B16" s="320">
        <v>223</v>
      </c>
      <c r="C16" s="357"/>
      <c r="D16" s="357"/>
      <c r="E16" s="354"/>
      <c r="F16" s="358"/>
      <c r="G16" s="358"/>
      <c r="H16" s="359"/>
      <c r="I16" s="358"/>
      <c r="J16" s="358"/>
    </row>
    <row r="17" spans="1:10" ht="13.5" thickBot="1">
      <c r="A17" s="377" t="s">
        <v>46</v>
      </c>
      <c r="B17" s="320">
        <v>224</v>
      </c>
      <c r="C17" s="357"/>
      <c r="D17" s="357"/>
      <c r="E17" s="354"/>
      <c r="F17" s="359"/>
      <c r="G17" s="358"/>
      <c r="H17" s="359"/>
      <c r="I17" s="358"/>
      <c r="J17" s="358"/>
    </row>
    <row r="18" spans="1:10" ht="13.5" thickBot="1">
      <c r="A18" s="265" t="s">
        <v>13</v>
      </c>
      <c r="B18" s="206">
        <v>225</v>
      </c>
      <c r="C18" s="357"/>
      <c r="D18" s="357"/>
      <c r="E18" s="354"/>
      <c r="F18" s="355"/>
      <c r="G18" s="355"/>
      <c r="H18" s="356"/>
      <c r="I18" s="355"/>
      <c r="J18" s="355"/>
    </row>
    <row r="19" spans="1:10" ht="13.5" thickBot="1">
      <c r="A19" s="377" t="s">
        <v>45</v>
      </c>
      <c r="B19" s="320">
        <v>225</v>
      </c>
      <c r="C19" s="358"/>
      <c r="D19" s="358"/>
      <c r="E19" s="354"/>
      <c r="F19" s="355"/>
      <c r="G19" s="359"/>
      <c r="H19" s="356"/>
      <c r="I19" s="355"/>
      <c r="J19" s="355"/>
    </row>
    <row r="20" spans="1:10" ht="13.5" thickBot="1">
      <c r="A20" s="377" t="s">
        <v>14</v>
      </c>
      <c r="B20" s="320">
        <v>225</v>
      </c>
      <c r="C20" s="357"/>
      <c r="D20" s="357"/>
      <c r="E20" s="354"/>
      <c r="F20" s="358"/>
      <c r="G20" s="358"/>
      <c r="H20" s="359"/>
      <c r="I20" s="358"/>
      <c r="J20" s="358"/>
    </row>
    <row r="21" spans="1:10" ht="13.5" thickBot="1">
      <c r="A21" s="265" t="s">
        <v>30</v>
      </c>
      <c r="B21" s="206" t="s">
        <v>60</v>
      </c>
      <c r="C21" s="355"/>
      <c r="D21" s="355"/>
      <c r="E21" s="354"/>
      <c r="F21" s="355"/>
      <c r="G21" s="355"/>
      <c r="H21" s="361"/>
      <c r="I21" s="355"/>
      <c r="J21" s="355"/>
    </row>
    <row r="22" spans="1:10" ht="13.5" thickBot="1">
      <c r="A22" s="265" t="s">
        <v>59</v>
      </c>
      <c r="B22" s="206">
        <v>228</v>
      </c>
      <c r="C22" s="357"/>
      <c r="D22" s="355"/>
      <c r="E22" s="354"/>
      <c r="F22" s="356"/>
      <c r="G22" s="355"/>
      <c r="H22" s="361"/>
      <c r="I22" s="355"/>
      <c r="J22" s="355"/>
    </row>
    <row r="23" spans="1:10" ht="13.5" thickBot="1">
      <c r="A23" s="265" t="s">
        <v>15</v>
      </c>
      <c r="B23" s="206">
        <v>231</v>
      </c>
      <c r="C23" s="355"/>
      <c r="D23" s="355"/>
      <c r="E23" s="354"/>
      <c r="F23" s="356"/>
      <c r="G23" s="356"/>
      <c r="H23" s="356"/>
      <c r="I23" s="355"/>
      <c r="J23" s="355"/>
    </row>
    <row r="24" spans="1:10" ht="23.25" thickBot="1">
      <c r="A24" s="265" t="s">
        <v>33</v>
      </c>
      <c r="B24" s="210" t="s">
        <v>58</v>
      </c>
      <c r="C24" s="355"/>
      <c r="D24" s="355"/>
      <c r="E24" s="354"/>
      <c r="F24" s="356"/>
      <c r="G24" s="355"/>
      <c r="H24" s="356"/>
      <c r="I24" s="355"/>
      <c r="J24" s="355"/>
    </row>
    <row r="25" spans="1:10" ht="13.5" thickBot="1">
      <c r="A25" s="265" t="s">
        <v>16</v>
      </c>
      <c r="B25" s="206">
        <v>251</v>
      </c>
      <c r="C25" s="357"/>
      <c r="D25" s="357"/>
      <c r="E25" s="354"/>
      <c r="F25" s="356"/>
      <c r="G25" s="355"/>
      <c r="H25" s="355"/>
      <c r="I25" s="355"/>
      <c r="J25" s="355"/>
    </row>
    <row r="26" spans="1:10" ht="13.5" thickBot="1">
      <c r="A26" s="265" t="s">
        <v>17</v>
      </c>
      <c r="B26" s="206">
        <v>260</v>
      </c>
      <c r="C26" s="362"/>
      <c r="D26" s="355"/>
      <c r="E26" s="354"/>
      <c r="F26" s="355"/>
      <c r="G26" s="355"/>
      <c r="H26" s="363"/>
      <c r="I26" s="364"/>
      <c r="J26" s="364"/>
    </row>
    <row r="27" spans="1:10" ht="13.5" thickBot="1">
      <c r="A27" s="265" t="s">
        <v>18</v>
      </c>
      <c r="B27" s="206">
        <v>300</v>
      </c>
      <c r="C27" s="355"/>
      <c r="D27" s="355"/>
      <c r="E27" s="354"/>
      <c r="F27" s="355"/>
      <c r="G27" s="365"/>
      <c r="H27" s="356"/>
      <c r="I27" s="355"/>
      <c r="J27" s="355"/>
    </row>
    <row r="28" spans="1:10" ht="13.5" thickBot="1">
      <c r="A28" s="377" t="s">
        <v>24</v>
      </c>
      <c r="B28" s="320">
        <v>310</v>
      </c>
      <c r="C28" s="366"/>
      <c r="D28" s="366"/>
      <c r="E28" s="354"/>
      <c r="F28" s="358"/>
      <c r="G28" s="358"/>
      <c r="H28" s="359"/>
      <c r="I28" s="358"/>
      <c r="J28" s="358"/>
    </row>
    <row r="29" spans="1:10" ht="13.5" thickBot="1">
      <c r="A29" s="377" t="s">
        <v>23</v>
      </c>
      <c r="B29" s="320">
        <v>310</v>
      </c>
      <c r="C29" s="366"/>
      <c r="D29" s="366"/>
      <c r="E29" s="354"/>
      <c r="F29" s="359"/>
      <c r="G29" s="367"/>
      <c r="H29" s="359"/>
      <c r="I29" s="358"/>
      <c r="J29" s="358"/>
    </row>
    <row r="30" spans="1:10" ht="13.5" thickBot="1">
      <c r="A30" s="377" t="s">
        <v>66</v>
      </c>
      <c r="B30" s="324">
        <v>342</v>
      </c>
      <c r="C30" s="358"/>
      <c r="D30" s="358"/>
      <c r="E30" s="354"/>
      <c r="F30" s="358"/>
      <c r="G30" s="358"/>
      <c r="H30" s="356"/>
      <c r="I30" s="355"/>
      <c r="J30" s="355"/>
    </row>
    <row r="31" spans="1:10" ht="21" customHeight="1" thickBot="1">
      <c r="A31" s="377" t="s">
        <v>67</v>
      </c>
      <c r="B31" s="327" t="s">
        <v>63</v>
      </c>
      <c r="C31" s="358"/>
      <c r="D31" s="358"/>
      <c r="E31" s="354"/>
      <c r="F31" s="358"/>
      <c r="G31" s="355"/>
      <c r="H31" s="359"/>
      <c r="I31" s="358"/>
      <c r="J31" s="358"/>
    </row>
    <row r="32" spans="1:10" ht="13.5" thickBot="1">
      <c r="A32" s="265" t="s">
        <v>36</v>
      </c>
      <c r="B32" s="206">
        <v>241</v>
      </c>
      <c r="C32" s="355"/>
      <c r="D32" s="355"/>
      <c r="E32" s="354"/>
      <c r="F32" s="355"/>
      <c r="G32" s="355"/>
      <c r="H32" s="355"/>
      <c r="I32" s="355"/>
      <c r="J32" s="355"/>
    </row>
    <row r="33" spans="1:10" ht="13.5" thickBot="1">
      <c r="A33" s="265" t="s">
        <v>37</v>
      </c>
      <c r="B33" s="328" t="s">
        <v>142</v>
      </c>
      <c r="C33" s="355"/>
      <c r="D33" s="355"/>
      <c r="E33" s="354"/>
      <c r="F33" s="355"/>
      <c r="G33" s="355"/>
      <c r="H33" s="355"/>
      <c r="I33" s="355"/>
      <c r="J33" s="355"/>
    </row>
    <row r="34" spans="1:10" ht="13.5" thickBot="1">
      <c r="A34" s="377" t="s">
        <v>147</v>
      </c>
      <c r="B34" s="329">
        <v>211</v>
      </c>
      <c r="C34" s="358"/>
      <c r="D34" s="366"/>
      <c r="E34" s="371"/>
      <c r="F34" s="358"/>
      <c r="G34" s="358"/>
      <c r="H34" s="359"/>
      <c r="I34" s="358"/>
      <c r="J34" s="358"/>
    </row>
    <row r="35" spans="1:10" ht="13.5" thickBot="1">
      <c r="A35" s="377" t="s">
        <v>148</v>
      </c>
      <c r="B35" s="329">
        <v>211</v>
      </c>
      <c r="C35" s="368"/>
      <c r="D35" s="369"/>
      <c r="E35" s="371"/>
      <c r="F35" s="358"/>
      <c r="G35" s="358"/>
      <c r="H35" s="359"/>
      <c r="I35" s="358"/>
      <c r="J35" s="358"/>
    </row>
    <row r="36" spans="1:10" ht="13.5" thickBot="1">
      <c r="A36" s="377" t="s">
        <v>25</v>
      </c>
      <c r="B36" s="329">
        <v>213</v>
      </c>
      <c r="C36" s="358"/>
      <c r="D36" s="366"/>
      <c r="E36" s="371"/>
      <c r="F36" s="358"/>
      <c r="G36" s="358"/>
      <c r="H36" s="359"/>
      <c r="I36" s="358"/>
      <c r="J36" s="358"/>
    </row>
    <row r="37" spans="1:10" ht="13.5" thickBot="1">
      <c r="A37" s="377" t="s">
        <v>32</v>
      </c>
      <c r="B37" s="330">
        <v>223</v>
      </c>
      <c r="C37" s="358"/>
      <c r="D37" s="358"/>
      <c r="E37" s="358"/>
      <c r="F37" s="358"/>
      <c r="G37" s="358"/>
      <c r="H37" s="358"/>
      <c r="I37" s="358"/>
      <c r="J37" s="358"/>
    </row>
    <row r="38" spans="1:10" ht="13.5" thickBot="1">
      <c r="A38" s="377" t="s">
        <v>34</v>
      </c>
      <c r="B38" s="330">
        <v>340</v>
      </c>
      <c r="C38" s="358"/>
      <c r="D38" s="366"/>
      <c r="E38" s="371"/>
      <c r="F38" s="358"/>
      <c r="G38" s="358"/>
      <c r="H38" s="359"/>
      <c r="I38" s="358"/>
      <c r="J38" s="358"/>
    </row>
    <row r="39" spans="1:10" ht="13.5" thickBot="1">
      <c r="A39" s="377" t="s">
        <v>29</v>
      </c>
      <c r="B39" s="330"/>
      <c r="C39" s="358"/>
      <c r="D39" s="357"/>
      <c r="E39" s="371"/>
      <c r="F39" s="358"/>
      <c r="G39" s="358"/>
      <c r="H39" s="356"/>
      <c r="I39" s="355"/>
      <c r="J39" s="355"/>
    </row>
    <row r="40" spans="1:10" ht="13.5" thickBot="1">
      <c r="A40" s="265" t="s">
        <v>35</v>
      </c>
      <c r="B40" s="210" t="s">
        <v>89</v>
      </c>
      <c r="C40" s="355"/>
      <c r="D40" s="355"/>
      <c r="E40" s="354"/>
      <c r="F40" s="355"/>
      <c r="G40" s="355"/>
      <c r="H40" s="356"/>
      <c r="I40" s="355"/>
      <c r="J40" s="355"/>
    </row>
    <row r="41" spans="1:10" ht="16.5" thickBot="1">
      <c r="A41" s="379" t="s">
        <v>2</v>
      </c>
      <c r="B41" s="333"/>
      <c r="C41" s="360"/>
      <c r="D41" s="360"/>
      <c r="E41" s="360"/>
      <c r="F41" s="355"/>
      <c r="G41" s="355"/>
      <c r="H41" s="355"/>
      <c r="I41" s="355"/>
      <c r="J41" s="355"/>
    </row>
    <row r="42" spans="1:10" ht="15.75" customHeight="1">
      <c r="A42" s="380"/>
      <c r="B42" s="339"/>
      <c r="C42" s="224"/>
      <c r="D42" s="339"/>
      <c r="E42" s="338"/>
      <c r="F42" s="222"/>
      <c r="G42" s="337"/>
      <c r="H42" s="337"/>
      <c r="I42" s="334"/>
    </row>
    <row r="43" spans="1:10">
      <c r="A43" s="381" t="s">
        <v>146</v>
      </c>
      <c r="B43" s="346"/>
      <c r="D43" s="336"/>
      <c r="E43" s="338"/>
      <c r="F43" s="223"/>
      <c r="G43" s="338"/>
      <c r="H43" s="338"/>
      <c r="I43" s="335"/>
    </row>
    <row r="44" spans="1:10">
      <c r="B44" s="346"/>
      <c r="D44" s="373"/>
      <c r="E44" s="340"/>
      <c r="F44" s="224"/>
      <c r="G44" s="339"/>
      <c r="H44" s="339"/>
    </row>
    <row r="45" spans="1:10">
      <c r="B45" s="346"/>
      <c r="D45" s="336"/>
      <c r="E45" s="340"/>
      <c r="F45" s="224"/>
      <c r="G45" s="339"/>
      <c r="H45" s="339"/>
    </row>
    <row r="46" spans="1:10">
      <c r="A46" s="382"/>
      <c r="B46" s="372"/>
      <c r="D46" s="336"/>
      <c r="E46" s="338"/>
    </row>
    <row r="47" spans="1:10">
      <c r="A47" s="382"/>
      <c r="B47" s="372"/>
      <c r="D47" s="336"/>
      <c r="E47" s="345"/>
    </row>
    <row r="48" spans="1:10">
      <c r="B48" s="346"/>
      <c r="D48" s="336"/>
      <c r="E48" s="338"/>
    </row>
    <row r="49" spans="1:5">
      <c r="B49" s="346"/>
      <c r="D49" s="336"/>
      <c r="E49" s="18"/>
    </row>
    <row r="50" spans="1:5">
      <c r="B50" s="346"/>
      <c r="C50" s="224"/>
      <c r="D50" s="339"/>
    </row>
    <row r="51" spans="1:5">
      <c r="A51" s="382"/>
      <c r="B51" s="347"/>
      <c r="D51" s="336"/>
    </row>
    <row r="52" spans="1:5">
      <c r="A52" s="383"/>
      <c r="B52" s="346"/>
      <c r="D52" s="336"/>
    </row>
    <row r="53" spans="1:5">
      <c r="B53" s="346"/>
      <c r="D53" s="336"/>
    </row>
    <row r="54" spans="1:5">
      <c r="B54" s="346"/>
      <c r="D54" s="336"/>
    </row>
    <row r="55" spans="1:5">
      <c r="B55" s="346"/>
    </row>
    <row r="56" spans="1:5">
      <c r="B56" s="346"/>
    </row>
    <row r="57" spans="1:5">
      <c r="B57" s="346"/>
    </row>
    <row r="58" spans="1:5">
      <c r="A58" s="382"/>
      <c r="B58" s="347"/>
      <c r="D58" s="370"/>
    </row>
  </sheetData>
  <mergeCells count="7">
    <mergeCell ref="A3:I3"/>
    <mergeCell ref="A5:A6"/>
    <mergeCell ref="B5:B6"/>
    <mergeCell ref="C5:C6"/>
    <mergeCell ref="D5:D6"/>
    <mergeCell ref="E5:J5"/>
    <mergeCell ref="E6:J6"/>
  </mergeCells>
  <pageMargins left="0.98425196850393704" right="0.78740157480314965" top="0.19685039370078741" bottom="0.19685039370078741" header="0.19685039370078741" footer="0.19685039370078741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51"/>
  <sheetViews>
    <sheetView topLeftCell="A13" workbookViewId="0">
      <selection activeCell="A41" sqref="A41"/>
    </sheetView>
  </sheetViews>
  <sheetFormatPr defaultRowHeight="12.75"/>
  <cols>
    <col min="1" max="1" width="40.28515625" customWidth="1"/>
    <col min="2" max="2" width="16.5703125" customWidth="1"/>
    <col min="3" max="3" width="15.85546875" customWidth="1"/>
    <col min="4" max="4" width="14.140625" customWidth="1"/>
    <col min="5" max="5" width="14.140625" style="336" customWidth="1"/>
    <col min="6" max="6" width="14.85546875" customWidth="1"/>
    <col min="7" max="7" width="13.5703125" style="336" customWidth="1"/>
    <col min="8" max="8" width="14.42578125" style="336" customWidth="1"/>
    <col min="9" max="9" width="13.140625" style="336" customWidth="1"/>
    <col min="10" max="10" width="11.140625" customWidth="1"/>
  </cols>
  <sheetData>
    <row r="1" spans="1:10">
      <c r="I1" s="336" t="s">
        <v>161</v>
      </c>
    </row>
    <row r="2" spans="1:10" ht="8.25" customHeight="1"/>
    <row r="3" spans="1:10" ht="13.5" thickBot="1">
      <c r="A3" s="397" t="s">
        <v>158</v>
      </c>
      <c r="B3" s="397"/>
      <c r="C3" s="397"/>
      <c r="D3" s="397"/>
      <c r="E3" s="397"/>
      <c r="F3" s="397"/>
      <c r="G3" s="397"/>
      <c r="H3" s="397"/>
      <c r="I3" s="397"/>
    </row>
    <row r="4" spans="1:10" ht="13.5" customHeight="1" thickBot="1">
      <c r="A4" s="404" t="s">
        <v>0</v>
      </c>
      <c r="B4" s="402" t="s">
        <v>1</v>
      </c>
      <c r="C4" s="402" t="s">
        <v>141</v>
      </c>
      <c r="D4" s="406" t="s">
        <v>160</v>
      </c>
      <c r="E4" s="420" t="s">
        <v>159</v>
      </c>
      <c r="F4" s="421"/>
      <c r="G4" s="421"/>
      <c r="H4" s="421"/>
      <c r="I4" s="421"/>
      <c r="J4" s="422"/>
    </row>
    <row r="5" spans="1:10" ht="34.5" thickBot="1">
      <c r="A5" s="405"/>
      <c r="B5" s="403"/>
      <c r="C5" s="403"/>
      <c r="D5" s="403"/>
      <c r="E5" s="384" t="s">
        <v>2</v>
      </c>
      <c r="F5" s="27" t="s">
        <v>44</v>
      </c>
      <c r="G5" s="27" t="s">
        <v>42</v>
      </c>
      <c r="H5" s="27" t="s">
        <v>3</v>
      </c>
      <c r="I5" s="27" t="s">
        <v>43</v>
      </c>
      <c r="J5" s="27" t="s">
        <v>153</v>
      </c>
    </row>
    <row r="6" spans="1:10" ht="13.5" thickBot="1">
      <c r="A6" s="233" t="s">
        <v>6</v>
      </c>
      <c r="B6" s="202"/>
      <c r="C6" s="348"/>
      <c r="D6" s="349"/>
      <c r="E6" s="350"/>
      <c r="F6" s="350"/>
      <c r="G6" s="350"/>
      <c r="H6" s="385"/>
      <c r="I6" s="386"/>
      <c r="J6" s="386"/>
    </row>
    <row r="7" spans="1:10" ht="13.5" thickBot="1">
      <c r="A7" s="233" t="s">
        <v>7</v>
      </c>
      <c r="B7" s="202"/>
      <c r="C7" s="349"/>
      <c r="D7" s="349"/>
      <c r="E7" s="350"/>
      <c r="F7" s="360"/>
      <c r="G7" s="360"/>
      <c r="H7" s="387"/>
      <c r="I7" s="360"/>
      <c r="J7" s="360"/>
    </row>
    <row r="8" spans="1:10" ht="13.5" thickBot="1">
      <c r="A8" s="319" t="s">
        <v>149</v>
      </c>
      <c r="B8" s="320">
        <v>211</v>
      </c>
      <c r="C8" s="357"/>
      <c r="D8" s="357"/>
      <c r="E8" s="350"/>
      <c r="F8" s="357"/>
      <c r="G8" s="357"/>
      <c r="H8" s="388"/>
      <c r="I8" s="357"/>
      <c r="J8" s="357"/>
    </row>
    <row r="9" spans="1:10" ht="13.5" thickBot="1">
      <c r="A9" s="323" t="s">
        <v>150</v>
      </c>
      <c r="B9" s="324">
        <v>211</v>
      </c>
      <c r="C9" s="357"/>
      <c r="D9" s="358"/>
      <c r="E9" s="350"/>
      <c r="F9" s="357"/>
      <c r="G9" s="357"/>
      <c r="H9" s="388"/>
      <c r="I9" s="357"/>
      <c r="J9" s="357"/>
    </row>
    <row r="10" spans="1:10" ht="13.5" thickBot="1">
      <c r="A10" s="319" t="s">
        <v>8</v>
      </c>
      <c r="B10" s="320">
        <v>212</v>
      </c>
      <c r="C10" s="357"/>
      <c r="D10" s="357"/>
      <c r="E10" s="350"/>
      <c r="F10" s="388"/>
      <c r="G10" s="357"/>
      <c r="H10" s="388"/>
      <c r="I10" s="357"/>
      <c r="J10" s="357"/>
    </row>
    <row r="11" spans="1:10" ht="13.5" thickBot="1">
      <c r="A11" s="319" t="s">
        <v>9</v>
      </c>
      <c r="B11" s="320">
        <v>213</v>
      </c>
      <c r="C11" s="357"/>
      <c r="D11" s="357"/>
      <c r="E11" s="350"/>
      <c r="F11" s="357"/>
      <c r="G11" s="357"/>
      <c r="H11" s="388"/>
      <c r="I11" s="357"/>
      <c r="J11" s="357"/>
    </row>
    <row r="12" spans="1:10" ht="13.5" thickBot="1">
      <c r="A12" s="238" t="s">
        <v>10</v>
      </c>
      <c r="B12" s="206">
        <v>220</v>
      </c>
      <c r="C12" s="355"/>
      <c r="D12" s="360"/>
      <c r="E12" s="350"/>
      <c r="F12" s="360"/>
      <c r="G12" s="360"/>
      <c r="H12" s="387"/>
      <c r="I12" s="360"/>
      <c r="J12" s="360"/>
    </row>
    <row r="13" spans="1:10" ht="13.5" thickBot="1">
      <c r="A13" s="319" t="s">
        <v>11</v>
      </c>
      <c r="B13" s="320">
        <v>221</v>
      </c>
      <c r="C13" s="357"/>
      <c r="D13" s="357"/>
      <c r="E13" s="350"/>
      <c r="F13" s="357"/>
      <c r="G13" s="357"/>
      <c r="H13" s="388"/>
      <c r="I13" s="357"/>
      <c r="J13" s="357"/>
    </row>
    <row r="14" spans="1:10" ht="13.5" thickBot="1">
      <c r="A14" s="319" t="s">
        <v>12</v>
      </c>
      <c r="B14" s="320">
        <v>222</v>
      </c>
      <c r="C14" s="357"/>
      <c r="D14" s="357"/>
      <c r="E14" s="350"/>
      <c r="F14" s="357"/>
      <c r="G14" s="357"/>
      <c r="H14" s="388"/>
      <c r="I14" s="357"/>
      <c r="J14" s="357"/>
    </row>
    <row r="15" spans="1:10" ht="13.5" thickBot="1">
      <c r="A15" s="319" t="s">
        <v>31</v>
      </c>
      <c r="B15" s="320">
        <v>223</v>
      </c>
      <c r="C15" s="357"/>
      <c r="D15" s="357"/>
      <c r="E15" s="350"/>
      <c r="F15" s="357"/>
      <c r="G15" s="357"/>
      <c r="H15" s="388"/>
      <c r="I15" s="357"/>
      <c r="J15" s="357"/>
    </row>
    <row r="16" spans="1:10" ht="13.5" thickBot="1">
      <c r="A16" s="319" t="s">
        <v>46</v>
      </c>
      <c r="B16" s="320">
        <v>224</v>
      </c>
      <c r="C16" s="357"/>
      <c r="D16" s="357"/>
      <c r="E16" s="350"/>
      <c r="F16" s="388"/>
      <c r="G16" s="357"/>
      <c r="H16" s="388"/>
      <c r="I16" s="357"/>
      <c r="J16" s="357"/>
    </row>
    <row r="17" spans="1:10" ht="13.5" thickBot="1">
      <c r="A17" s="238" t="s">
        <v>13</v>
      </c>
      <c r="B17" s="206">
        <v>225</v>
      </c>
      <c r="C17" s="357"/>
      <c r="D17" s="357"/>
      <c r="E17" s="350"/>
      <c r="F17" s="360"/>
      <c r="G17" s="360"/>
      <c r="H17" s="387"/>
      <c r="I17" s="360"/>
      <c r="J17" s="360"/>
    </row>
    <row r="18" spans="1:10" ht="13.5" thickBot="1">
      <c r="A18" s="319" t="s">
        <v>45</v>
      </c>
      <c r="B18" s="320">
        <v>225</v>
      </c>
      <c r="C18" s="358"/>
      <c r="D18" s="358"/>
      <c r="E18" s="350"/>
      <c r="F18" s="360"/>
      <c r="G18" s="388"/>
      <c r="H18" s="387"/>
      <c r="I18" s="360"/>
      <c r="J18" s="360"/>
    </row>
    <row r="19" spans="1:10" ht="13.5" thickBot="1">
      <c r="A19" s="319" t="s">
        <v>14</v>
      </c>
      <c r="B19" s="320">
        <v>225</v>
      </c>
      <c r="C19" s="357"/>
      <c r="D19" s="357"/>
      <c r="E19" s="350"/>
      <c r="F19" s="357"/>
      <c r="G19" s="357"/>
      <c r="H19" s="388"/>
      <c r="I19" s="357"/>
      <c r="J19" s="357"/>
    </row>
    <row r="20" spans="1:10" ht="13.5" thickBot="1">
      <c r="A20" s="238" t="s">
        <v>30</v>
      </c>
      <c r="B20" s="206" t="s">
        <v>60</v>
      </c>
      <c r="C20" s="355"/>
      <c r="D20" s="355"/>
      <c r="E20" s="350"/>
      <c r="F20" s="360"/>
      <c r="G20" s="360"/>
      <c r="H20" s="389"/>
      <c r="I20" s="360"/>
      <c r="J20" s="360"/>
    </row>
    <row r="21" spans="1:10" ht="13.5" thickBot="1">
      <c r="A21" s="238" t="s">
        <v>59</v>
      </c>
      <c r="B21" s="206">
        <v>228</v>
      </c>
      <c r="C21" s="357"/>
      <c r="D21" s="355"/>
      <c r="E21" s="350"/>
      <c r="F21" s="387"/>
      <c r="G21" s="360"/>
      <c r="H21" s="389"/>
      <c r="I21" s="360"/>
      <c r="J21" s="360"/>
    </row>
    <row r="22" spans="1:10" ht="13.5" thickBot="1">
      <c r="A22" s="238" t="s">
        <v>15</v>
      </c>
      <c r="B22" s="206">
        <v>231</v>
      </c>
      <c r="C22" s="355"/>
      <c r="D22" s="355"/>
      <c r="E22" s="350"/>
      <c r="F22" s="387"/>
      <c r="G22" s="387"/>
      <c r="H22" s="387"/>
      <c r="I22" s="360"/>
      <c r="J22" s="360"/>
    </row>
    <row r="23" spans="1:10" ht="13.5" thickBot="1">
      <c r="A23" s="238" t="s">
        <v>33</v>
      </c>
      <c r="B23" s="210" t="s">
        <v>58</v>
      </c>
      <c r="C23" s="355"/>
      <c r="D23" s="355"/>
      <c r="E23" s="350"/>
      <c r="F23" s="387"/>
      <c r="G23" s="360"/>
      <c r="H23" s="387"/>
      <c r="I23" s="360"/>
      <c r="J23" s="360"/>
    </row>
    <row r="24" spans="1:10" ht="13.5" thickBot="1">
      <c r="A24" s="238" t="s">
        <v>16</v>
      </c>
      <c r="B24" s="206">
        <v>251</v>
      </c>
      <c r="C24" s="357"/>
      <c r="D24" s="357"/>
      <c r="E24" s="350"/>
      <c r="F24" s="387"/>
      <c r="G24" s="360"/>
      <c r="H24" s="360"/>
      <c r="I24" s="360"/>
      <c r="J24" s="360"/>
    </row>
    <row r="25" spans="1:10" ht="13.5" thickBot="1">
      <c r="A25" s="238" t="s">
        <v>17</v>
      </c>
      <c r="B25" s="206">
        <v>260</v>
      </c>
      <c r="C25" s="362"/>
      <c r="D25" s="355"/>
      <c r="E25" s="350"/>
      <c r="F25" s="360"/>
      <c r="G25" s="360"/>
      <c r="H25" s="367"/>
      <c r="I25" s="390"/>
      <c r="J25" s="390"/>
    </row>
    <row r="26" spans="1:10" ht="13.5" thickBot="1">
      <c r="A26" s="238" t="s">
        <v>18</v>
      </c>
      <c r="B26" s="206">
        <v>300</v>
      </c>
      <c r="C26" s="355"/>
      <c r="D26" s="355"/>
      <c r="E26" s="350"/>
      <c r="F26" s="360"/>
      <c r="G26" s="391"/>
      <c r="H26" s="387"/>
      <c r="I26" s="360"/>
      <c r="J26" s="360"/>
    </row>
    <row r="27" spans="1:10" ht="13.5" thickBot="1">
      <c r="A27" s="319" t="s">
        <v>24</v>
      </c>
      <c r="B27" s="320">
        <v>310</v>
      </c>
      <c r="C27" s="366"/>
      <c r="D27" s="366"/>
      <c r="E27" s="350"/>
      <c r="F27" s="357"/>
      <c r="G27" s="357"/>
      <c r="H27" s="388"/>
      <c r="I27" s="357"/>
      <c r="J27" s="357"/>
    </row>
    <row r="28" spans="1:10" ht="13.5" thickBot="1">
      <c r="A28" s="319" t="s">
        <v>23</v>
      </c>
      <c r="B28" s="320">
        <v>310</v>
      </c>
      <c r="C28" s="366"/>
      <c r="D28" s="366"/>
      <c r="E28" s="350"/>
      <c r="F28" s="388"/>
      <c r="G28" s="367"/>
      <c r="H28" s="388"/>
      <c r="I28" s="357"/>
      <c r="J28" s="357"/>
    </row>
    <row r="29" spans="1:10" ht="13.5" thickBot="1">
      <c r="A29" s="319" t="s">
        <v>66</v>
      </c>
      <c r="B29" s="324">
        <v>342</v>
      </c>
      <c r="C29" s="358"/>
      <c r="D29" s="358"/>
      <c r="E29" s="350"/>
      <c r="F29" s="357"/>
      <c r="G29" s="357"/>
      <c r="H29" s="387"/>
      <c r="I29" s="360"/>
      <c r="J29" s="360"/>
    </row>
    <row r="30" spans="1:10" ht="21" customHeight="1" thickBot="1">
      <c r="A30" s="319" t="s">
        <v>67</v>
      </c>
      <c r="B30" s="327" t="s">
        <v>63</v>
      </c>
      <c r="C30" s="358"/>
      <c r="D30" s="358"/>
      <c r="E30" s="350"/>
      <c r="F30" s="357"/>
      <c r="G30" s="360"/>
      <c r="H30" s="388"/>
      <c r="I30" s="357"/>
      <c r="J30" s="357"/>
    </row>
    <row r="31" spans="1:10" ht="13.5" thickBot="1">
      <c r="A31" s="238" t="s">
        <v>36</v>
      </c>
      <c r="B31" s="206">
        <v>241</v>
      </c>
      <c r="C31" s="355"/>
      <c r="D31" s="355"/>
      <c r="E31" s="350"/>
      <c r="F31" s="360"/>
      <c r="G31" s="360"/>
      <c r="H31" s="360"/>
      <c r="I31" s="360"/>
      <c r="J31" s="360"/>
    </row>
    <row r="32" spans="1:10" ht="13.5" thickBot="1">
      <c r="A32" s="238" t="s">
        <v>37</v>
      </c>
      <c r="B32" s="328" t="s">
        <v>142</v>
      </c>
      <c r="C32" s="355"/>
      <c r="D32" s="355"/>
      <c r="E32" s="350"/>
      <c r="F32" s="360"/>
      <c r="G32" s="360"/>
      <c r="H32" s="360"/>
      <c r="I32" s="360"/>
      <c r="J32" s="360"/>
    </row>
    <row r="33" spans="1:10" ht="13.5" thickBot="1">
      <c r="A33" s="319" t="s">
        <v>147</v>
      </c>
      <c r="B33" s="329">
        <v>211</v>
      </c>
      <c r="C33" s="358"/>
      <c r="D33" s="358"/>
      <c r="E33" s="350"/>
      <c r="F33" s="357"/>
      <c r="G33" s="357"/>
      <c r="H33" s="388"/>
      <c r="I33" s="357"/>
      <c r="J33" s="357"/>
    </row>
    <row r="34" spans="1:10" ht="13.5" thickBot="1">
      <c r="A34" s="319" t="s">
        <v>148</v>
      </c>
      <c r="B34" s="329">
        <v>211</v>
      </c>
      <c r="C34" s="368"/>
      <c r="D34" s="368"/>
      <c r="E34" s="350"/>
      <c r="F34" s="357"/>
      <c r="G34" s="357"/>
      <c r="H34" s="388"/>
      <c r="I34" s="357"/>
      <c r="J34" s="357"/>
    </row>
    <row r="35" spans="1:10" ht="13.5" thickBot="1">
      <c r="A35" s="319" t="s">
        <v>25</v>
      </c>
      <c r="B35" s="329">
        <v>213</v>
      </c>
      <c r="C35" s="358"/>
      <c r="D35" s="358"/>
      <c r="E35" s="350"/>
      <c r="F35" s="357"/>
      <c r="G35" s="357"/>
      <c r="H35" s="388"/>
      <c r="I35" s="357"/>
      <c r="J35" s="357"/>
    </row>
    <row r="36" spans="1:10" ht="13.5" thickBot="1">
      <c r="A36" s="319" t="s">
        <v>32</v>
      </c>
      <c r="B36" s="330">
        <v>223</v>
      </c>
      <c r="C36" s="358"/>
      <c r="D36" s="358"/>
      <c r="E36" s="350"/>
      <c r="F36" s="357"/>
      <c r="G36" s="357"/>
      <c r="H36" s="357"/>
      <c r="I36" s="357"/>
      <c r="J36" s="357"/>
    </row>
    <row r="37" spans="1:10" ht="13.5" thickBot="1">
      <c r="A37" s="319" t="s">
        <v>34</v>
      </c>
      <c r="B37" s="330">
        <v>340</v>
      </c>
      <c r="C37" s="358"/>
      <c r="D37" s="358"/>
      <c r="E37" s="350"/>
      <c r="F37" s="357"/>
      <c r="G37" s="357"/>
      <c r="H37" s="388"/>
      <c r="I37" s="357"/>
      <c r="J37" s="357"/>
    </row>
    <row r="38" spans="1:10" ht="13.5" thickBot="1">
      <c r="A38" s="319" t="s">
        <v>29</v>
      </c>
      <c r="B38" s="330"/>
      <c r="C38" s="358"/>
      <c r="D38" s="357"/>
      <c r="E38" s="350"/>
      <c r="F38" s="357"/>
      <c r="G38" s="357"/>
      <c r="H38" s="387"/>
      <c r="I38" s="360"/>
      <c r="J38" s="360"/>
    </row>
    <row r="39" spans="1:10" ht="13.5" thickBot="1">
      <c r="A39" s="238" t="s">
        <v>35</v>
      </c>
      <c r="B39" s="210" t="s">
        <v>89</v>
      </c>
      <c r="C39" s="355"/>
      <c r="D39" s="355"/>
      <c r="E39" s="350"/>
      <c r="F39" s="360"/>
      <c r="G39" s="360"/>
      <c r="H39" s="387"/>
      <c r="I39" s="360"/>
      <c r="J39" s="360"/>
    </row>
    <row r="40" spans="1:10" ht="16.5" thickBot="1">
      <c r="A40" s="332" t="s">
        <v>2</v>
      </c>
      <c r="B40" s="333"/>
      <c r="C40" s="360"/>
      <c r="D40" s="360"/>
      <c r="E40" s="350"/>
      <c r="F40" s="360"/>
      <c r="G40" s="360"/>
      <c r="H40" s="360"/>
      <c r="I40" s="360"/>
      <c r="J40" s="360"/>
    </row>
    <row r="41" spans="1:10" ht="16.5" customHeight="1">
      <c r="A41" s="396" t="s">
        <v>40</v>
      </c>
      <c r="B41" s="339"/>
      <c r="C41" s="224"/>
      <c r="D41" s="339"/>
      <c r="E41" s="338"/>
      <c r="F41" s="338"/>
      <c r="G41" s="338"/>
      <c r="H41" s="338"/>
      <c r="I41" s="338"/>
      <c r="J41" s="338"/>
    </row>
    <row r="42" spans="1:10">
      <c r="A42" t="s">
        <v>41</v>
      </c>
      <c r="B42" s="346">
        <f>B43+B44</f>
        <v>0</v>
      </c>
      <c r="D42" s="336"/>
      <c r="E42" s="338"/>
      <c r="F42" s="223"/>
      <c r="G42" s="338"/>
      <c r="H42" s="338"/>
      <c r="I42" s="335"/>
    </row>
    <row r="43" spans="1:10">
      <c r="A43" t="s">
        <v>162</v>
      </c>
      <c r="B43" s="346">
        <f>E8+E11+E33+E35</f>
        <v>0</v>
      </c>
      <c r="D43" s="373"/>
      <c r="E43" s="340"/>
      <c r="F43" s="224"/>
      <c r="G43" s="339"/>
      <c r="H43" s="339"/>
    </row>
    <row r="44" spans="1:10">
      <c r="A44" t="s">
        <v>163</v>
      </c>
      <c r="B44" s="346">
        <f>E9+E34</f>
        <v>0</v>
      </c>
      <c r="D44" s="336"/>
      <c r="E44" s="340"/>
      <c r="F44" s="224"/>
      <c r="G44" s="339"/>
      <c r="H44" s="339"/>
    </row>
    <row r="45" spans="1:10">
      <c r="A45" t="s">
        <v>164</v>
      </c>
      <c r="B45" s="346"/>
      <c r="D45" s="336"/>
      <c r="E45" s="340"/>
      <c r="F45" s="224"/>
      <c r="G45" s="339"/>
      <c r="H45" s="339"/>
    </row>
    <row r="46" spans="1:10">
      <c r="A46" s="392" t="s">
        <v>154</v>
      </c>
      <c r="B46" s="393"/>
      <c r="D46" s="336"/>
      <c r="E46" s="338"/>
    </row>
    <row r="47" spans="1:10">
      <c r="A47" s="392" t="s">
        <v>155</v>
      </c>
      <c r="B47" s="372"/>
      <c r="D47" s="336"/>
      <c r="E47" s="345"/>
    </row>
    <row r="48" spans="1:10" s="336" customFormat="1">
      <c r="A48" s="394" t="s">
        <v>156</v>
      </c>
      <c r="B48" s="347"/>
      <c r="C48" s="340"/>
      <c r="D48" s="339"/>
    </row>
    <row r="49" spans="1:4">
      <c r="A49" s="392" t="s">
        <v>157</v>
      </c>
      <c r="B49" s="372"/>
    </row>
    <row r="50" spans="1:4">
      <c r="D50" s="370"/>
    </row>
    <row r="51" spans="1:4">
      <c r="B51" s="395"/>
    </row>
  </sheetData>
  <mergeCells count="6">
    <mergeCell ref="A3:I3"/>
    <mergeCell ref="A4:A5"/>
    <mergeCell ref="B4:B5"/>
    <mergeCell ref="C4:C5"/>
    <mergeCell ref="D4:D5"/>
    <mergeCell ref="E4:J4"/>
  </mergeCells>
  <pageMargins left="0" right="0" top="0" bottom="0" header="0.31496062992125984" footer="0.31496062992125984"/>
  <pageSetup paperSize="9" scale="8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4" sqref="E4"/>
    </sheetView>
  </sheetViews>
  <sheetFormatPr defaultRowHeight="12.75"/>
  <cols>
    <col min="1" max="1" width="33.42578125" style="426" customWidth="1"/>
    <col min="2" max="2" width="11.5703125" style="426" customWidth="1"/>
    <col min="3" max="3" width="11.42578125" style="426" customWidth="1"/>
    <col min="4" max="5" width="11.7109375" style="426" customWidth="1"/>
    <col min="6" max="6" width="10.7109375" style="426" customWidth="1"/>
    <col min="7" max="7" width="11.5703125" style="426" customWidth="1"/>
    <col min="8" max="8" width="11.140625" style="426" customWidth="1"/>
    <col min="9" max="16384" width="9.140625" style="426"/>
  </cols>
  <sheetData>
    <row r="1" spans="1:10">
      <c r="G1" s="457" t="s">
        <v>195</v>
      </c>
      <c r="H1" s="457"/>
    </row>
    <row r="2" spans="1:10" ht="64.5" customHeight="1">
      <c r="A2" s="425" t="s">
        <v>186</v>
      </c>
      <c r="B2" s="425"/>
      <c r="C2" s="425"/>
      <c r="D2" s="425"/>
      <c r="E2" s="425"/>
      <c r="F2" s="425"/>
      <c r="G2" s="425"/>
    </row>
    <row r="3" spans="1:10" ht="17.25" customHeight="1"/>
    <row r="4" spans="1:10" ht="54.75" customHeight="1">
      <c r="A4" s="427" t="s">
        <v>165</v>
      </c>
      <c r="B4" s="428" t="s">
        <v>194</v>
      </c>
      <c r="C4" s="428" t="s">
        <v>189</v>
      </c>
      <c r="D4" s="428" t="s">
        <v>187</v>
      </c>
      <c r="E4" s="428" t="s">
        <v>188</v>
      </c>
      <c r="F4" s="428" t="s">
        <v>190</v>
      </c>
      <c r="G4" s="428" t="s">
        <v>191</v>
      </c>
      <c r="H4" s="428" t="s">
        <v>166</v>
      </c>
    </row>
    <row r="5" spans="1:10" ht="17.25" customHeight="1">
      <c r="A5" s="429"/>
      <c r="B5" s="430" t="s">
        <v>193</v>
      </c>
      <c r="C5" s="431"/>
      <c r="D5" s="432"/>
      <c r="E5" s="428"/>
      <c r="F5" s="428"/>
      <c r="G5" s="428"/>
      <c r="H5" s="428"/>
    </row>
    <row r="6" spans="1:10" ht="33.75" customHeight="1">
      <c r="A6" s="433" t="s">
        <v>192</v>
      </c>
      <c r="B6" s="434"/>
      <c r="C6" s="435"/>
      <c r="D6" s="434"/>
      <c r="E6" s="436"/>
      <c r="F6" s="436"/>
      <c r="G6" s="437"/>
      <c r="H6" s="428"/>
      <c r="I6" s="438"/>
    </row>
    <row r="7" spans="1:10" ht="15.75">
      <c r="A7" s="439" t="s">
        <v>167</v>
      </c>
      <c r="B7" s="437"/>
      <c r="C7" s="440"/>
      <c r="D7" s="436"/>
      <c r="E7" s="436"/>
      <c r="F7" s="436"/>
      <c r="G7" s="437"/>
      <c r="H7" s="441"/>
      <c r="I7" s="438"/>
      <c r="J7" s="438"/>
    </row>
    <row r="8" spans="1:10" ht="30">
      <c r="A8" s="439" t="s">
        <v>168</v>
      </c>
      <c r="B8" s="437"/>
      <c r="C8" s="440"/>
      <c r="D8" s="436"/>
      <c r="E8" s="436"/>
      <c r="F8" s="436"/>
      <c r="G8" s="437"/>
      <c r="H8" s="441"/>
      <c r="I8" s="438"/>
      <c r="J8" s="438"/>
    </row>
    <row r="9" spans="1:10" ht="30" customHeight="1">
      <c r="A9" s="439" t="s">
        <v>169</v>
      </c>
      <c r="B9" s="442"/>
      <c r="C9" s="440"/>
      <c r="D9" s="436"/>
      <c r="E9" s="436"/>
      <c r="F9" s="436"/>
      <c r="G9" s="437"/>
      <c r="H9" s="441"/>
      <c r="I9" s="438"/>
      <c r="J9" s="438"/>
    </row>
    <row r="10" spans="1:10" ht="30.75" customHeight="1">
      <c r="A10" s="439" t="s">
        <v>170</v>
      </c>
      <c r="B10" s="442"/>
      <c r="C10" s="440"/>
      <c r="D10" s="436"/>
      <c r="E10" s="436"/>
      <c r="F10" s="436"/>
      <c r="G10" s="437"/>
      <c r="H10" s="441"/>
      <c r="I10" s="438"/>
      <c r="J10" s="438"/>
    </row>
    <row r="11" spans="1:10" ht="15.75">
      <c r="A11" s="439" t="s">
        <v>171</v>
      </c>
      <c r="B11" s="442"/>
      <c r="C11" s="440"/>
      <c r="D11" s="436"/>
      <c r="E11" s="436"/>
      <c r="F11" s="436"/>
      <c r="G11" s="437"/>
      <c r="H11" s="441"/>
      <c r="I11" s="438"/>
      <c r="J11" s="438"/>
    </row>
    <row r="12" spans="1:10" ht="15.75">
      <c r="A12" s="439" t="s">
        <v>172</v>
      </c>
      <c r="B12" s="442"/>
      <c r="C12" s="440"/>
      <c r="D12" s="436"/>
      <c r="E12" s="436"/>
      <c r="F12" s="436"/>
      <c r="G12" s="437"/>
      <c r="H12" s="441"/>
      <c r="I12" s="438"/>
      <c r="J12" s="438"/>
    </row>
    <row r="13" spans="1:10" ht="30">
      <c r="A13" s="439" t="s">
        <v>173</v>
      </c>
      <c r="B13" s="442"/>
      <c r="C13" s="440"/>
      <c r="D13" s="436"/>
      <c r="E13" s="436"/>
      <c r="F13" s="436"/>
      <c r="G13" s="437"/>
      <c r="H13" s="441"/>
      <c r="I13" s="438"/>
      <c r="J13" s="438"/>
    </row>
    <row r="14" spans="1:10" ht="30">
      <c r="A14" s="439" t="s">
        <v>174</v>
      </c>
      <c r="B14" s="442"/>
      <c r="C14" s="440"/>
      <c r="D14" s="436"/>
      <c r="E14" s="436"/>
      <c r="F14" s="436"/>
      <c r="G14" s="437"/>
      <c r="H14" s="441"/>
      <c r="I14" s="438"/>
      <c r="J14" s="438"/>
    </row>
    <row r="15" spans="1:10" ht="57.75" customHeight="1">
      <c r="A15" s="439" t="s">
        <v>175</v>
      </c>
      <c r="B15" s="442"/>
      <c r="C15" s="440"/>
      <c r="D15" s="436"/>
      <c r="E15" s="436"/>
      <c r="F15" s="436"/>
      <c r="G15" s="437"/>
      <c r="H15" s="441"/>
      <c r="I15" s="438"/>
      <c r="J15" s="438"/>
    </row>
    <row r="16" spans="1:10" ht="30.75" customHeight="1">
      <c r="A16" s="439" t="s">
        <v>176</v>
      </c>
      <c r="B16" s="442"/>
      <c r="C16" s="440"/>
      <c r="D16" s="436"/>
      <c r="E16" s="436"/>
      <c r="F16" s="436"/>
      <c r="G16" s="437"/>
      <c r="H16" s="441"/>
      <c r="I16" s="438"/>
      <c r="J16" s="438"/>
    </row>
    <row r="17" spans="1:10" ht="30">
      <c r="A17" s="439" t="s">
        <v>177</v>
      </c>
      <c r="B17" s="437"/>
      <c r="C17" s="440"/>
      <c r="D17" s="436"/>
      <c r="E17" s="436"/>
      <c r="F17" s="436"/>
      <c r="G17" s="437"/>
      <c r="H17" s="443" t="s">
        <v>178</v>
      </c>
      <c r="I17" s="438"/>
      <c r="J17" s="438"/>
    </row>
    <row r="18" spans="1:10" ht="30">
      <c r="A18" s="439" t="s">
        <v>179</v>
      </c>
      <c r="B18" s="442"/>
      <c r="C18" s="440"/>
      <c r="D18" s="436"/>
      <c r="E18" s="436"/>
      <c r="F18" s="436"/>
      <c r="G18" s="437"/>
      <c r="H18" s="441"/>
      <c r="I18" s="438"/>
      <c r="J18" s="438"/>
    </row>
    <row r="19" spans="1:10" ht="30">
      <c r="A19" s="439" t="s">
        <v>180</v>
      </c>
      <c r="B19" s="442"/>
      <c r="C19" s="440"/>
      <c r="D19" s="436"/>
      <c r="E19" s="436"/>
      <c r="F19" s="436"/>
      <c r="G19" s="437"/>
      <c r="H19" s="444"/>
      <c r="I19" s="438"/>
      <c r="J19" s="438"/>
    </row>
    <row r="20" spans="1:10" ht="30">
      <c r="A20" s="439" t="s">
        <v>181</v>
      </c>
      <c r="B20" s="437"/>
      <c r="C20" s="440"/>
      <c r="D20" s="436"/>
      <c r="E20" s="436"/>
      <c r="F20" s="436"/>
      <c r="G20" s="437"/>
      <c r="H20" s="444"/>
      <c r="I20" s="438"/>
      <c r="J20" s="438"/>
    </row>
    <row r="21" spans="1:10" ht="15.75">
      <c r="A21" s="445" t="s">
        <v>182</v>
      </c>
      <c r="B21" s="446"/>
      <c r="C21" s="447"/>
      <c r="D21" s="448"/>
      <c r="E21" s="449"/>
      <c r="F21" s="449"/>
      <c r="G21" s="449"/>
      <c r="H21" s="450"/>
      <c r="I21" s="438"/>
      <c r="J21" s="438"/>
    </row>
    <row r="22" spans="1:10" s="453" customFormat="1" ht="42.75" customHeight="1">
      <c r="A22" s="439" t="s">
        <v>183</v>
      </c>
      <c r="B22" s="436"/>
      <c r="C22" s="436"/>
      <c r="D22" s="437"/>
      <c r="E22" s="437"/>
      <c r="F22" s="436"/>
      <c r="G22" s="451"/>
      <c r="H22" s="452"/>
      <c r="I22" s="426"/>
      <c r="J22" s="438"/>
    </row>
    <row r="23" spans="1:10" ht="44.25" customHeight="1">
      <c r="A23" s="439" t="s">
        <v>184</v>
      </c>
      <c r="B23" s="436"/>
      <c r="C23" s="436"/>
      <c r="D23" s="437"/>
      <c r="E23" s="437"/>
      <c r="F23" s="437"/>
      <c r="G23" s="436"/>
      <c r="H23" s="454"/>
      <c r="J23" s="438"/>
    </row>
    <row r="24" spans="1:10" ht="15.75">
      <c r="A24" s="455" t="s">
        <v>185</v>
      </c>
      <c r="B24" s="447"/>
      <c r="C24" s="447"/>
      <c r="D24" s="448"/>
      <c r="E24" s="449"/>
      <c r="F24" s="449"/>
      <c r="G24" s="449"/>
      <c r="H24" s="450"/>
      <c r="I24" s="453"/>
      <c r="J24" s="438"/>
    </row>
    <row r="25" spans="1:10" s="453" customFormat="1">
      <c r="A25" s="426"/>
      <c r="B25" s="426"/>
      <c r="C25" s="426"/>
      <c r="D25" s="426"/>
      <c r="E25" s="426"/>
      <c r="F25" s="426"/>
      <c r="G25" s="426"/>
      <c r="H25" s="426"/>
      <c r="I25" s="426"/>
      <c r="J25" s="438"/>
    </row>
    <row r="26" spans="1:10">
      <c r="A26" s="456"/>
    </row>
    <row r="27" spans="1:10">
      <c r="I27" s="426" t="s">
        <v>103</v>
      </c>
    </row>
    <row r="29" spans="1:10">
      <c r="H29" s="426" t="s">
        <v>103</v>
      </c>
    </row>
  </sheetData>
  <mergeCells count="4">
    <mergeCell ref="A2:G2"/>
    <mergeCell ref="B5:D5"/>
    <mergeCell ref="A4:A5"/>
    <mergeCell ref="G1:H1"/>
  </mergeCells>
  <pageMargins left="0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zoomScaleNormal="100" workbookViewId="0">
      <selection activeCell="D37" sqref="D37"/>
    </sheetView>
  </sheetViews>
  <sheetFormatPr defaultRowHeight="12.75"/>
  <cols>
    <col min="1" max="1" width="41.85546875" customWidth="1"/>
    <col min="2" max="2" width="18.28515625" style="225" customWidth="1"/>
    <col min="3" max="3" width="13.140625" style="225" customWidth="1"/>
    <col min="4" max="4" width="14" style="225" customWidth="1"/>
    <col min="5" max="5" width="14.85546875" style="225" customWidth="1"/>
    <col min="6" max="6" width="15.7109375" style="225" customWidth="1"/>
    <col min="7" max="7" width="13.42578125" style="225" customWidth="1"/>
    <col min="8" max="8" width="15.140625" customWidth="1"/>
    <col min="9" max="9" width="9.42578125" hidden="1" customWidth="1"/>
    <col min="10" max="10" width="10.140625" hidden="1" customWidth="1"/>
    <col min="11" max="11" width="12.28515625" customWidth="1"/>
    <col min="12" max="12" width="10.7109375" customWidth="1"/>
    <col min="13" max="13" width="11" customWidth="1"/>
    <col min="14" max="14" width="11.140625" customWidth="1"/>
    <col min="15" max="15" width="10.7109375" customWidth="1"/>
    <col min="16" max="16" width="10.85546875" customWidth="1"/>
  </cols>
  <sheetData>
    <row r="1" spans="1:11" s="19" customFormat="1" ht="15.75" customHeight="1">
      <c r="A1" s="34"/>
      <c r="B1" s="201"/>
      <c r="C1" s="30"/>
      <c r="D1" s="226"/>
      <c r="E1" s="227"/>
      <c r="F1" s="226"/>
      <c r="G1" s="228"/>
      <c r="H1" s="10"/>
      <c r="I1" s="10"/>
      <c r="J1" s="2"/>
      <c r="K1" s="23"/>
    </row>
    <row r="2" spans="1:11" ht="18.75" customHeight="1" thickBot="1">
      <c r="A2" s="397" t="s">
        <v>73</v>
      </c>
      <c r="B2" s="397"/>
      <c r="C2" s="397"/>
      <c r="D2" s="397"/>
      <c r="E2" s="397"/>
      <c r="F2" s="397"/>
      <c r="G2" s="397"/>
      <c r="H2" s="397"/>
      <c r="I2" s="58"/>
      <c r="J2" s="3"/>
    </row>
    <row r="3" spans="1:11" ht="45.75" customHeight="1" thickBot="1">
      <c r="A3" s="404" t="s">
        <v>0</v>
      </c>
      <c r="B3" s="402" t="s">
        <v>1</v>
      </c>
      <c r="C3" s="402" t="s">
        <v>78</v>
      </c>
      <c r="D3" s="96" t="s">
        <v>74</v>
      </c>
      <c r="E3" s="231"/>
      <c r="F3" s="60"/>
      <c r="G3" s="60"/>
      <c r="H3" s="60"/>
      <c r="I3" s="59"/>
      <c r="J3" s="29"/>
    </row>
    <row r="4" spans="1:11" ht="27" customHeight="1" thickBot="1">
      <c r="A4" s="405"/>
      <c r="B4" s="403"/>
      <c r="C4" s="403"/>
      <c r="D4" s="11" t="s">
        <v>2</v>
      </c>
      <c r="E4" s="98" t="s">
        <v>44</v>
      </c>
      <c r="F4" s="28" t="s">
        <v>42</v>
      </c>
      <c r="G4" s="27" t="s">
        <v>3</v>
      </c>
      <c r="H4" s="98" t="s">
        <v>43</v>
      </c>
      <c r="I4" s="27" t="s">
        <v>5</v>
      </c>
      <c r="J4" s="27" t="s">
        <v>4</v>
      </c>
    </row>
    <row r="5" spans="1:11" ht="14.25" customHeight="1" thickBot="1">
      <c r="A5" s="233" t="s">
        <v>6</v>
      </c>
      <c r="B5" s="202"/>
      <c r="C5" s="247">
        <f>C6+C9+C10</f>
        <v>117615660</v>
      </c>
      <c r="D5" s="229">
        <f t="shared" ref="D5:D10" si="0">E5+F5+G5+H5+J5+I5</f>
        <v>2828300</v>
      </c>
      <c r="E5" s="61">
        <f t="shared" ref="E5:J5" si="1">E6+E9+E10</f>
        <v>260000</v>
      </c>
      <c r="F5" s="229">
        <f t="shared" si="1"/>
        <v>2503300</v>
      </c>
      <c r="G5" s="61">
        <f t="shared" si="1"/>
        <v>0</v>
      </c>
      <c r="H5" s="99">
        <f t="shared" si="1"/>
        <v>65000</v>
      </c>
      <c r="I5" s="61">
        <f t="shared" si="1"/>
        <v>0</v>
      </c>
      <c r="J5" s="61">
        <f t="shared" si="1"/>
        <v>0</v>
      </c>
      <c r="K5" s="1"/>
    </row>
    <row r="6" spans="1:11" ht="15" customHeight="1" thickBot="1">
      <c r="A6" s="234" t="s">
        <v>7</v>
      </c>
      <c r="B6" s="202"/>
      <c r="C6" s="232">
        <f>C7+C8</f>
        <v>90150162</v>
      </c>
      <c r="D6" s="61">
        <f t="shared" si="0"/>
        <v>2815000</v>
      </c>
      <c r="E6" s="63">
        <f t="shared" ref="E6:J6" si="2">E7+E8</f>
        <v>260000</v>
      </c>
      <c r="F6" s="63">
        <f t="shared" si="2"/>
        <v>2490000</v>
      </c>
      <c r="G6" s="63">
        <f t="shared" si="2"/>
        <v>0</v>
      </c>
      <c r="H6" s="63">
        <f t="shared" si="2"/>
        <v>65000</v>
      </c>
      <c r="I6" s="63">
        <f t="shared" si="2"/>
        <v>0</v>
      </c>
      <c r="J6" s="63">
        <f t="shared" si="2"/>
        <v>0</v>
      </c>
      <c r="K6" s="1"/>
    </row>
    <row r="7" spans="1:11" s="196" customFormat="1" ht="12" customHeight="1" thickBot="1">
      <c r="A7" s="235" t="s">
        <v>76</v>
      </c>
      <c r="B7" s="203">
        <v>211</v>
      </c>
      <c r="C7" s="194">
        <v>90150162</v>
      </c>
      <c r="D7" s="61">
        <f t="shared" si="0"/>
        <v>2815000</v>
      </c>
      <c r="E7" s="64">
        <v>260000</v>
      </c>
      <c r="F7" s="65">
        <v>2490000</v>
      </c>
      <c r="G7" s="64"/>
      <c r="H7" s="64">
        <v>65000</v>
      </c>
      <c r="I7" s="64"/>
      <c r="J7" s="64"/>
      <c r="K7" s="195"/>
    </row>
    <row r="8" spans="1:11" s="196" customFormat="1" ht="13.5" hidden="1" customHeight="1" thickBot="1">
      <c r="A8" s="236" t="s">
        <v>50</v>
      </c>
      <c r="B8" s="204">
        <v>211</v>
      </c>
      <c r="C8" s="194"/>
      <c r="D8" s="61">
        <f t="shared" si="0"/>
        <v>0</v>
      </c>
      <c r="E8" s="66"/>
      <c r="F8" s="67"/>
      <c r="G8" s="66"/>
      <c r="H8" s="68"/>
      <c r="I8" s="68"/>
      <c r="J8" s="66"/>
      <c r="K8" s="195"/>
    </row>
    <row r="9" spans="1:11" s="196" customFormat="1" ht="12.6" customHeight="1" thickBot="1">
      <c r="A9" s="237" t="s">
        <v>8</v>
      </c>
      <c r="B9" s="205">
        <v>212</v>
      </c>
      <c r="C9" s="194">
        <v>337900</v>
      </c>
      <c r="D9" s="61">
        <f t="shared" si="0"/>
        <v>13300</v>
      </c>
      <c r="E9" s="66"/>
      <c r="F9" s="67">
        <v>13300</v>
      </c>
      <c r="G9" s="66"/>
      <c r="H9" s="66"/>
      <c r="I9" s="66"/>
      <c r="J9" s="66"/>
      <c r="K9" s="195"/>
    </row>
    <row r="10" spans="1:11" s="196" customFormat="1" ht="12" customHeight="1" thickBot="1">
      <c r="A10" s="237" t="s">
        <v>9</v>
      </c>
      <c r="B10" s="205">
        <v>213</v>
      </c>
      <c r="C10" s="194">
        <v>27127598</v>
      </c>
      <c r="D10" s="61">
        <f t="shared" si="0"/>
        <v>0</v>
      </c>
      <c r="E10" s="66"/>
      <c r="F10" s="67"/>
      <c r="G10" s="66"/>
      <c r="H10" s="66"/>
      <c r="I10" s="66"/>
      <c r="J10" s="66"/>
      <c r="K10" s="195"/>
    </row>
    <row r="11" spans="1:11" s="196" customFormat="1" ht="12.6" customHeight="1" thickBot="1">
      <c r="A11" s="238" t="s">
        <v>10</v>
      </c>
      <c r="B11" s="206">
        <v>220</v>
      </c>
      <c r="C11" s="63">
        <f>C12+C13+C14+C16+C15</f>
        <v>41506099</v>
      </c>
      <c r="D11" s="63">
        <f t="shared" ref="D11:I11" si="3">D12+D13+D14+D16+D15</f>
        <v>677887.6</v>
      </c>
      <c r="E11" s="63">
        <f t="shared" si="3"/>
        <v>585500</v>
      </c>
      <c r="F11" s="63">
        <f t="shared" si="3"/>
        <v>88987.6</v>
      </c>
      <c r="G11" s="63">
        <f t="shared" si="3"/>
        <v>0</v>
      </c>
      <c r="H11" s="63">
        <f t="shared" si="3"/>
        <v>3400</v>
      </c>
      <c r="I11" s="63">
        <f t="shared" si="3"/>
        <v>0</v>
      </c>
      <c r="J11" s="63">
        <f>J12+J13+J14+J16</f>
        <v>0</v>
      </c>
      <c r="K11" s="195"/>
    </row>
    <row r="12" spans="1:11" s="196" customFormat="1" ht="12.6" customHeight="1" thickBot="1">
      <c r="A12" s="235" t="s">
        <v>11</v>
      </c>
      <c r="B12" s="203">
        <v>221</v>
      </c>
      <c r="C12" s="72">
        <v>1915138</v>
      </c>
      <c r="D12" s="61">
        <f t="shared" ref="D12:D19" si="4">E12+F12+G12+H12+J12+I12</f>
        <v>20400</v>
      </c>
      <c r="E12" s="68">
        <v>14000</v>
      </c>
      <c r="F12" s="69">
        <v>3000</v>
      </c>
      <c r="G12" s="68"/>
      <c r="H12" s="94">
        <v>3400</v>
      </c>
      <c r="I12" s="64"/>
      <c r="J12" s="68"/>
      <c r="K12" s="195"/>
    </row>
    <row r="13" spans="1:11" s="196" customFormat="1" ht="12.6" customHeight="1" thickBot="1">
      <c r="A13" s="239" t="s">
        <v>12</v>
      </c>
      <c r="B13" s="205">
        <v>222</v>
      </c>
      <c r="C13" s="194">
        <v>1306800</v>
      </c>
      <c r="D13" s="61">
        <f t="shared" si="4"/>
        <v>0</v>
      </c>
      <c r="E13" s="66"/>
      <c r="F13" s="67"/>
      <c r="G13" s="66"/>
      <c r="H13" s="66"/>
      <c r="I13" s="66"/>
      <c r="J13" s="66"/>
      <c r="K13" s="195"/>
    </row>
    <row r="14" spans="1:11" s="196" customFormat="1" ht="12.6" customHeight="1" thickBot="1">
      <c r="A14" s="235" t="s">
        <v>31</v>
      </c>
      <c r="B14" s="203">
        <v>223</v>
      </c>
      <c r="C14" s="72">
        <v>18935559</v>
      </c>
      <c r="D14" s="61">
        <f t="shared" si="4"/>
        <v>500000</v>
      </c>
      <c r="E14" s="68">
        <v>500000</v>
      </c>
      <c r="F14" s="69"/>
      <c r="G14" s="68"/>
      <c r="H14" s="68"/>
      <c r="I14" s="70"/>
      <c r="J14" s="68"/>
      <c r="K14" s="195"/>
    </row>
    <row r="15" spans="1:11" s="196" customFormat="1" ht="12.6" customHeight="1" thickBot="1">
      <c r="A15" s="240" t="s">
        <v>46</v>
      </c>
      <c r="B15" s="207">
        <v>224</v>
      </c>
      <c r="C15" s="197">
        <v>945567</v>
      </c>
      <c r="D15" s="61">
        <f t="shared" si="4"/>
        <v>85987.6</v>
      </c>
      <c r="E15" s="94"/>
      <c r="F15" s="95">
        <v>85987.6</v>
      </c>
      <c r="G15" s="94"/>
      <c r="H15" s="94"/>
      <c r="I15" s="70"/>
      <c r="J15" s="94"/>
      <c r="K15" s="195"/>
    </row>
    <row r="16" spans="1:11" s="196" customFormat="1" ht="12.6" customHeight="1" thickBot="1">
      <c r="A16" s="238" t="s">
        <v>13</v>
      </c>
      <c r="B16" s="206">
        <v>225</v>
      </c>
      <c r="C16" s="63">
        <f>C17+C18</f>
        <v>18403035</v>
      </c>
      <c r="D16" s="61">
        <f t="shared" si="4"/>
        <v>71500</v>
      </c>
      <c r="E16" s="63">
        <f t="shared" ref="E16:J16" si="5">E17+E18</f>
        <v>71500</v>
      </c>
      <c r="F16" s="63">
        <f t="shared" si="5"/>
        <v>0</v>
      </c>
      <c r="G16" s="63">
        <f t="shared" si="5"/>
        <v>0</v>
      </c>
      <c r="H16" s="63">
        <f t="shared" si="5"/>
        <v>0</v>
      </c>
      <c r="I16" s="63">
        <f t="shared" si="5"/>
        <v>0</v>
      </c>
      <c r="J16" s="63">
        <f t="shared" si="5"/>
        <v>0</v>
      </c>
      <c r="K16" s="195"/>
    </row>
    <row r="17" spans="1:17" s="196" customFormat="1" ht="12.6" customHeight="1" thickBot="1">
      <c r="A17" s="241" t="s">
        <v>45</v>
      </c>
      <c r="B17" s="208">
        <v>225</v>
      </c>
      <c r="C17" s="199">
        <v>0</v>
      </c>
      <c r="D17" s="61">
        <f t="shared" si="4"/>
        <v>0</v>
      </c>
      <c r="E17" s="71"/>
      <c r="F17" s="65"/>
      <c r="G17" s="71"/>
      <c r="H17" s="71"/>
      <c r="I17" s="71"/>
      <c r="J17" s="71"/>
      <c r="K17" s="195"/>
    </row>
    <row r="18" spans="1:17" s="196" customFormat="1" ht="12.6" customHeight="1" thickBot="1">
      <c r="A18" s="235" t="s">
        <v>14</v>
      </c>
      <c r="B18" s="203">
        <v>225</v>
      </c>
      <c r="C18" s="72">
        <v>18403035</v>
      </c>
      <c r="D18" s="61">
        <f t="shared" si="4"/>
        <v>71500</v>
      </c>
      <c r="E18" s="68">
        <v>71500</v>
      </c>
      <c r="F18" s="72"/>
      <c r="G18" s="68"/>
      <c r="H18" s="68"/>
      <c r="I18" s="68"/>
      <c r="J18" s="68"/>
      <c r="K18" s="195"/>
    </row>
    <row r="19" spans="1:17" s="200" customFormat="1" ht="12.6" customHeight="1" thickBot="1">
      <c r="A19" s="242" t="s">
        <v>30</v>
      </c>
      <c r="B19" s="209" t="s">
        <v>60</v>
      </c>
      <c r="C19" s="62">
        <v>44742459</v>
      </c>
      <c r="D19" s="61">
        <f t="shared" si="4"/>
        <v>355500</v>
      </c>
      <c r="E19" s="73">
        <v>341300</v>
      </c>
      <c r="F19" s="74">
        <v>5000</v>
      </c>
      <c r="G19" s="75"/>
      <c r="H19" s="73">
        <v>9200</v>
      </c>
      <c r="I19" s="73">
        <v>0</v>
      </c>
      <c r="J19" s="73"/>
      <c r="K19" s="195"/>
    </row>
    <row r="20" spans="1:17" s="200" customFormat="1" ht="12.6" customHeight="1" thickBot="1">
      <c r="A20" s="242" t="s">
        <v>59</v>
      </c>
      <c r="B20" s="209">
        <v>228</v>
      </c>
      <c r="C20" s="62">
        <v>19380860</v>
      </c>
      <c r="D20" s="61"/>
      <c r="E20" s="73"/>
      <c r="F20" s="74"/>
      <c r="G20" s="75"/>
      <c r="H20" s="73"/>
      <c r="I20" s="73"/>
      <c r="J20" s="73"/>
      <c r="K20" s="195"/>
    </row>
    <row r="21" spans="1:17" s="200" customFormat="1" ht="12.6" customHeight="1" thickBot="1">
      <c r="A21" s="238" t="s">
        <v>15</v>
      </c>
      <c r="B21" s="206">
        <v>231</v>
      </c>
      <c r="C21" s="63">
        <v>500000</v>
      </c>
      <c r="D21" s="61">
        <f>E21+F21+G21+H21+J21+I21</f>
        <v>0</v>
      </c>
      <c r="E21" s="76"/>
      <c r="F21" s="77"/>
      <c r="G21" s="76"/>
      <c r="H21" s="76"/>
      <c r="I21" s="76"/>
      <c r="J21" s="76"/>
      <c r="K21" s="195"/>
    </row>
    <row r="22" spans="1:17" s="196" customFormat="1" ht="12.6" customHeight="1" thickBot="1">
      <c r="A22" s="238" t="s">
        <v>33</v>
      </c>
      <c r="B22" s="210" t="s">
        <v>58</v>
      </c>
      <c r="C22" s="63">
        <v>7613135</v>
      </c>
      <c r="D22" s="61">
        <f>E22+F22+G22+H22+J22+I22</f>
        <v>76250</v>
      </c>
      <c r="E22" s="76"/>
      <c r="F22" s="77">
        <v>76250</v>
      </c>
      <c r="G22" s="76"/>
      <c r="H22" s="76"/>
      <c r="I22" s="78"/>
      <c r="J22" s="76"/>
      <c r="K22" s="195"/>
    </row>
    <row r="23" spans="1:17" s="196" customFormat="1" ht="12.6" customHeight="1" thickBot="1">
      <c r="A23" s="238" t="s">
        <v>16</v>
      </c>
      <c r="B23" s="206">
        <v>251</v>
      </c>
      <c r="C23" s="63">
        <v>67323154</v>
      </c>
      <c r="D23" s="61">
        <f>E23+F23+G23+H23+J23+I23</f>
        <v>3671400</v>
      </c>
      <c r="E23" s="76"/>
      <c r="F23" s="77">
        <v>1671400</v>
      </c>
      <c r="G23" s="76">
        <v>2000000</v>
      </c>
      <c r="H23" s="76"/>
      <c r="I23" s="78"/>
      <c r="J23" s="76"/>
      <c r="K23" s="195"/>
    </row>
    <row r="24" spans="1:17" s="196" customFormat="1" ht="12.6" customHeight="1" thickBot="1">
      <c r="A24" s="238" t="s">
        <v>17</v>
      </c>
      <c r="B24" s="206">
        <v>260</v>
      </c>
      <c r="C24" s="77">
        <v>11106600</v>
      </c>
      <c r="D24" s="61">
        <f>E24+F24+G24+H24+J24+I24</f>
        <v>824000</v>
      </c>
      <c r="E24" s="76">
        <v>4000</v>
      </c>
      <c r="F24" s="77">
        <v>820000</v>
      </c>
      <c r="G24" s="76"/>
      <c r="H24" s="79"/>
      <c r="I24" s="76"/>
      <c r="J24" s="79"/>
      <c r="K24" s="195"/>
    </row>
    <row r="25" spans="1:17" s="196" customFormat="1" ht="12.6" customHeight="1" thickBot="1">
      <c r="A25" s="238" t="s">
        <v>18</v>
      </c>
      <c r="B25" s="206">
        <v>300</v>
      </c>
      <c r="C25" s="77">
        <f>C26+C27+C28+C29</f>
        <v>16765950</v>
      </c>
      <c r="D25" s="61">
        <f>E25+F25+G25+H25+J25</f>
        <v>203700</v>
      </c>
      <c r="E25" s="76">
        <f>E26+E27+E28+E29</f>
        <v>193200</v>
      </c>
      <c r="F25" s="76">
        <f t="shared" ref="F25:H25" si="6">F26+F27+F28+F29</f>
        <v>7500</v>
      </c>
      <c r="G25" s="76">
        <f t="shared" si="6"/>
        <v>0</v>
      </c>
      <c r="H25" s="76">
        <f t="shared" si="6"/>
        <v>3000</v>
      </c>
      <c r="I25" s="76"/>
      <c r="J25" s="76">
        <f t="shared" ref="J25" si="7">J26+J27+J28</f>
        <v>0</v>
      </c>
      <c r="K25" s="195"/>
    </row>
    <row r="26" spans="1:17" s="196" customFormat="1" ht="12.6" customHeight="1" thickBot="1">
      <c r="A26" s="235" t="s">
        <v>24</v>
      </c>
      <c r="B26" s="203">
        <v>310</v>
      </c>
      <c r="C26" s="69">
        <v>4279389</v>
      </c>
      <c r="D26" s="61">
        <f>E26+F26+G26+H26+J26+I26</f>
        <v>0</v>
      </c>
      <c r="E26" s="68"/>
      <c r="F26" s="69"/>
      <c r="G26" s="68"/>
      <c r="H26" s="68"/>
      <c r="I26" s="68"/>
      <c r="J26" s="68"/>
      <c r="K26" s="195"/>
    </row>
    <row r="27" spans="1:17" s="196" customFormat="1" ht="12.6" customHeight="1" thickBot="1">
      <c r="A27" s="243" t="s">
        <v>23</v>
      </c>
      <c r="B27" s="211">
        <v>310</v>
      </c>
      <c r="C27" s="81">
        <v>570719</v>
      </c>
      <c r="D27" s="61">
        <f>E27+F27+G27+H27+J27+I27</f>
        <v>0</v>
      </c>
      <c r="E27" s="80"/>
      <c r="F27" s="81"/>
      <c r="G27" s="80"/>
      <c r="H27" s="80"/>
      <c r="I27" s="80"/>
      <c r="J27" s="80"/>
      <c r="K27" s="195"/>
    </row>
    <row r="28" spans="1:17" s="254" customFormat="1" ht="15" customHeight="1">
      <c r="A28" s="241" t="s">
        <v>66</v>
      </c>
      <c r="B28" s="248">
        <v>342</v>
      </c>
      <c r="C28" s="199">
        <v>2040600</v>
      </c>
      <c r="D28" s="252">
        <f>E28+F28+G28+H28+J28</f>
        <v>43200</v>
      </c>
      <c r="E28" s="65">
        <v>43200</v>
      </c>
      <c r="F28" s="251"/>
      <c r="G28" s="251"/>
      <c r="H28" s="249"/>
      <c r="I28" s="249"/>
      <c r="J28" s="249"/>
      <c r="K28" s="253"/>
    </row>
    <row r="29" spans="1:17" s="196" customFormat="1" ht="13.5" customHeight="1" thickBot="1">
      <c r="A29" s="240" t="s">
        <v>67</v>
      </c>
      <c r="B29" s="255" t="s">
        <v>63</v>
      </c>
      <c r="C29" s="198">
        <v>9875242</v>
      </c>
      <c r="D29" s="256">
        <f t="shared" ref="D29:D40" si="8">E29+F29+G29+H29+J29+I29</f>
        <v>160500</v>
      </c>
      <c r="E29" s="94">
        <v>150000</v>
      </c>
      <c r="F29" s="95">
        <v>7500</v>
      </c>
      <c r="G29" s="94"/>
      <c r="H29" s="94">
        <v>3000</v>
      </c>
      <c r="I29" s="94"/>
      <c r="J29" s="94"/>
      <c r="K29" s="195"/>
    </row>
    <row r="30" spans="1:17" s="257" customFormat="1" ht="15.75" customHeight="1" thickBot="1">
      <c r="A30" s="238" t="s">
        <v>36</v>
      </c>
      <c r="B30" s="206">
        <v>241</v>
      </c>
      <c r="C30" s="63">
        <f>C31+C37+C40</f>
        <v>413445102</v>
      </c>
      <c r="D30" s="61">
        <f t="shared" si="8"/>
        <v>7809734</v>
      </c>
      <c r="E30" s="63">
        <f>E31+E37+E40</f>
        <v>5550400</v>
      </c>
      <c r="F30" s="63">
        <f t="shared" ref="F30:H30" si="9">F31+F37+F40</f>
        <v>2259334</v>
      </c>
      <c r="G30" s="63">
        <f t="shared" si="9"/>
        <v>0</v>
      </c>
      <c r="H30" s="63">
        <f t="shared" si="9"/>
        <v>0</v>
      </c>
      <c r="I30" s="63">
        <f t="shared" ref="I30:J30" si="10">I31+I37</f>
        <v>0</v>
      </c>
      <c r="J30" s="77">
        <f t="shared" si="10"/>
        <v>0</v>
      </c>
      <c r="K30" s="258"/>
      <c r="L30" s="259"/>
      <c r="M30" s="259"/>
      <c r="N30" s="259"/>
      <c r="O30" s="259"/>
      <c r="P30" s="259"/>
      <c r="Q30" s="259"/>
    </row>
    <row r="31" spans="1:17" s="196" customFormat="1" ht="12.75" customHeight="1" thickBot="1">
      <c r="A31" s="244" t="s">
        <v>37</v>
      </c>
      <c r="B31" s="212" t="s">
        <v>39</v>
      </c>
      <c r="C31" s="84">
        <v>213972178</v>
      </c>
      <c r="D31" s="250">
        <f t="shared" si="8"/>
        <v>5013200</v>
      </c>
      <c r="E31" s="84">
        <f>E32+E34+E35+E36+E33</f>
        <v>3945400</v>
      </c>
      <c r="F31" s="84">
        <f t="shared" ref="F31:H31" si="11">F32+F34+F35+F36+F33</f>
        <v>1067800</v>
      </c>
      <c r="G31" s="84">
        <f t="shared" si="11"/>
        <v>0</v>
      </c>
      <c r="H31" s="84">
        <f t="shared" si="11"/>
        <v>0</v>
      </c>
      <c r="I31" s="84">
        <f>I32+I34+I35+I36</f>
        <v>0</v>
      </c>
      <c r="J31" s="84">
        <f>J32+J34+J35+J36</f>
        <v>0</v>
      </c>
      <c r="K31" s="195"/>
    </row>
    <row r="32" spans="1:17" s="196" customFormat="1" ht="10.5" customHeight="1" thickBot="1">
      <c r="A32" s="237" t="s">
        <v>77</v>
      </c>
      <c r="B32" s="213">
        <v>211</v>
      </c>
      <c r="C32" s="194"/>
      <c r="D32" s="61">
        <f t="shared" si="8"/>
        <v>4118100</v>
      </c>
      <c r="E32" s="66">
        <v>3126100</v>
      </c>
      <c r="F32" s="67">
        <v>992000</v>
      </c>
      <c r="G32" s="66"/>
      <c r="H32" s="66"/>
      <c r="I32" s="66"/>
      <c r="J32" s="66"/>
      <c r="K32" s="195"/>
    </row>
    <row r="33" spans="1:11" s="196" customFormat="1" ht="12" hidden="1" customHeight="1" thickBot="1">
      <c r="A33" s="237" t="s">
        <v>51</v>
      </c>
      <c r="B33" s="213">
        <v>211</v>
      </c>
      <c r="C33" s="194"/>
      <c r="D33" s="61">
        <f t="shared" si="8"/>
        <v>0</v>
      </c>
      <c r="E33" s="66"/>
      <c r="F33" s="85"/>
      <c r="G33" s="86"/>
      <c r="H33" s="66"/>
      <c r="I33" s="66"/>
      <c r="J33" s="66"/>
      <c r="K33" s="195"/>
    </row>
    <row r="34" spans="1:11" s="196" customFormat="1" ht="12.6" customHeight="1" thickBot="1">
      <c r="A34" s="239" t="s">
        <v>25</v>
      </c>
      <c r="B34" s="214">
        <v>213</v>
      </c>
      <c r="C34" s="194"/>
      <c r="D34" s="61">
        <f t="shared" si="8"/>
        <v>0</v>
      </c>
      <c r="E34" s="66"/>
      <c r="F34" s="85"/>
      <c r="G34" s="66"/>
      <c r="H34" s="66"/>
      <c r="I34" s="66"/>
      <c r="J34" s="66"/>
      <c r="K34" s="195"/>
    </row>
    <row r="35" spans="1:11" s="196" customFormat="1" ht="12.6" customHeight="1" thickBot="1">
      <c r="A35" s="239" t="s">
        <v>34</v>
      </c>
      <c r="B35" s="215">
        <v>340</v>
      </c>
      <c r="C35" s="194"/>
      <c r="D35" s="61">
        <f t="shared" si="8"/>
        <v>77000</v>
      </c>
      <c r="E35" s="66">
        <v>62000</v>
      </c>
      <c r="F35" s="85">
        <v>15000</v>
      </c>
      <c r="G35" s="66"/>
      <c r="H35" s="66">
        <f>H38+H39</f>
        <v>0</v>
      </c>
      <c r="I35" s="66">
        <f>I38+I39</f>
        <v>0</v>
      </c>
      <c r="J35" s="66">
        <f>J38+J39</f>
        <v>0</v>
      </c>
      <c r="K35" s="195"/>
    </row>
    <row r="36" spans="1:11" s="196" customFormat="1" ht="12.6" customHeight="1" thickBot="1">
      <c r="A36" s="245" t="s">
        <v>29</v>
      </c>
      <c r="B36" s="216"/>
      <c r="C36" s="91"/>
      <c r="D36" s="61">
        <f t="shared" si="8"/>
        <v>818100</v>
      </c>
      <c r="E36" s="83">
        <v>757300</v>
      </c>
      <c r="F36" s="87">
        <v>60800</v>
      </c>
      <c r="G36" s="88"/>
      <c r="H36" s="88"/>
      <c r="I36" s="83"/>
      <c r="J36" s="88"/>
      <c r="K36" s="195"/>
    </row>
    <row r="37" spans="1:11" s="196" customFormat="1" ht="12.6" customHeight="1" thickBot="1">
      <c r="A37" s="244" t="s">
        <v>38</v>
      </c>
      <c r="B37" s="217">
        <v>241013</v>
      </c>
      <c r="C37" s="84">
        <v>130056072</v>
      </c>
      <c r="D37" s="61">
        <f t="shared" si="8"/>
        <v>2286000</v>
      </c>
      <c r="E37" s="84">
        <f>E38+E39</f>
        <v>1605000</v>
      </c>
      <c r="F37" s="84">
        <f t="shared" ref="F37:H37" si="12">F38+F39</f>
        <v>681000</v>
      </c>
      <c r="G37" s="84">
        <f t="shared" si="12"/>
        <v>0</v>
      </c>
      <c r="H37" s="84">
        <f t="shared" si="12"/>
        <v>0</v>
      </c>
      <c r="I37" s="84">
        <f>I38+I39</f>
        <v>0</v>
      </c>
      <c r="J37" s="84">
        <f>J38+J39</f>
        <v>0</v>
      </c>
      <c r="K37" s="195"/>
    </row>
    <row r="38" spans="1:11" s="196" customFormat="1" ht="12.6" customHeight="1" thickBot="1">
      <c r="A38" s="243" t="s">
        <v>32</v>
      </c>
      <c r="B38" s="218">
        <v>223</v>
      </c>
      <c r="C38" s="89"/>
      <c r="D38" s="61">
        <f t="shared" si="8"/>
        <v>1996000</v>
      </c>
      <c r="E38" s="80">
        <v>1575000</v>
      </c>
      <c r="F38" s="89">
        <v>421000</v>
      </c>
      <c r="G38" s="90"/>
      <c r="H38" s="66"/>
      <c r="I38" s="66"/>
      <c r="J38" s="66"/>
      <c r="K38" s="195"/>
    </row>
    <row r="39" spans="1:11" s="196" customFormat="1" ht="12.6" customHeight="1" thickBot="1">
      <c r="A39" s="239" t="s">
        <v>52</v>
      </c>
      <c r="B39" s="219"/>
      <c r="C39" s="87"/>
      <c r="D39" s="61">
        <f t="shared" si="8"/>
        <v>290000</v>
      </c>
      <c r="E39" s="83">
        <v>30000</v>
      </c>
      <c r="F39" s="91">
        <v>260000</v>
      </c>
      <c r="G39" s="83"/>
      <c r="H39" s="83"/>
      <c r="I39" s="83"/>
      <c r="J39" s="83"/>
      <c r="K39" s="195"/>
    </row>
    <row r="40" spans="1:11" s="196" customFormat="1" ht="12.6" customHeight="1" thickBot="1">
      <c r="A40" s="238" t="s">
        <v>35</v>
      </c>
      <c r="B40" s="220">
        <v>241015</v>
      </c>
      <c r="C40" s="63">
        <v>69416852</v>
      </c>
      <c r="D40" s="61">
        <f t="shared" si="8"/>
        <v>510534</v>
      </c>
      <c r="E40" s="76"/>
      <c r="F40" s="77">
        <v>510534</v>
      </c>
      <c r="G40" s="76"/>
      <c r="H40" s="76"/>
      <c r="I40" s="78"/>
      <c r="J40" s="76"/>
      <c r="K40" s="195"/>
    </row>
    <row r="41" spans="1:11" s="196" customFormat="1" ht="14.25" customHeight="1" thickBot="1">
      <c r="A41" s="246" t="s">
        <v>2</v>
      </c>
      <c r="B41" s="221"/>
      <c r="C41" s="62">
        <f>C5+C11+C19+C21+C22+C23+C24+C25+C30+C20</f>
        <v>739999019</v>
      </c>
      <c r="D41" s="62">
        <f>E41+F41+G41+H41</f>
        <v>16446771.6</v>
      </c>
      <c r="E41" s="62">
        <f>E5+E11+E19+E21+E22+E23+E24+E25+E30</f>
        <v>6934400</v>
      </c>
      <c r="F41" s="62">
        <f>F5+F11+F19+F21+F22+F23+F24+F25+F31+F37+F40</f>
        <v>7431771.5999999996</v>
      </c>
      <c r="G41" s="62">
        <f>G5+G11+G19+G21+G22+G23+G24+G25+G31+G37+G40</f>
        <v>2000000</v>
      </c>
      <c r="H41" s="62">
        <f>H5+H11+H19+H21+H22+H23+H24+H25+H31+H37+H40</f>
        <v>80600</v>
      </c>
      <c r="I41" s="62">
        <f>I5+I11+I19+I21+I22+I23+I24+I25+I31+I37+I40</f>
        <v>0</v>
      </c>
      <c r="J41" s="62">
        <f>J5+J11+J19+J21+J22+J23+J24+J25+J31+J37+J40</f>
        <v>0</v>
      </c>
      <c r="K41" s="195"/>
    </row>
    <row r="42" spans="1:11" s="19" customFormat="1">
      <c r="A42" s="19" t="s">
        <v>40</v>
      </c>
      <c r="B42" s="222"/>
      <c r="C42" s="222"/>
      <c r="D42" s="223"/>
      <c r="E42" s="222"/>
      <c r="F42" s="222"/>
      <c r="G42" s="222"/>
    </row>
    <row r="43" spans="1:11" s="19" customFormat="1">
      <c r="A43" s="18" t="s">
        <v>41</v>
      </c>
      <c r="B43" s="223">
        <f>B44+B45</f>
        <v>6933100</v>
      </c>
      <c r="C43" s="230"/>
      <c r="D43" s="223"/>
      <c r="E43" s="223"/>
      <c r="F43" s="223"/>
      <c r="G43" s="223"/>
      <c r="H43" s="23"/>
      <c r="I43" s="23"/>
      <c r="J43" s="23"/>
    </row>
    <row r="44" spans="1:11" ht="12" customHeight="1">
      <c r="A44" s="18" t="s">
        <v>75</v>
      </c>
      <c r="B44" s="224">
        <f>D7+D10+D32+D34</f>
        <v>6933100</v>
      </c>
      <c r="C44" s="224"/>
      <c r="D44" s="224"/>
      <c r="E44" s="224"/>
    </row>
    <row r="45" spans="1:11">
      <c r="A45" s="92"/>
      <c r="B45" s="224">
        <f>D8+D33</f>
        <v>0</v>
      </c>
      <c r="D45" s="224"/>
    </row>
    <row r="46" spans="1:11">
      <c r="B46" s="224"/>
    </row>
    <row r="48" spans="1:11">
      <c r="D48" s="224"/>
    </row>
  </sheetData>
  <mergeCells count="4">
    <mergeCell ref="A2:H2"/>
    <mergeCell ref="A3:A4"/>
    <mergeCell ref="B3:B4"/>
    <mergeCell ref="C3:C4"/>
  </mergeCells>
  <phoneticPr fontId="7" type="noConversion"/>
  <pageMargins left="0.38" right="0" top="0" bottom="0" header="0.31" footer="0.18"/>
  <pageSetup paperSize="9" scale="85" orientation="landscape" verticalDpi="0" r:id="rId1"/>
  <headerFooter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49"/>
  <sheetViews>
    <sheetView workbookViewId="0">
      <selection activeCell="C33" sqref="C33"/>
    </sheetView>
  </sheetViews>
  <sheetFormatPr defaultRowHeight="12.75"/>
  <cols>
    <col min="1" max="1" width="41.85546875" customWidth="1"/>
    <col min="2" max="2" width="18.28515625" style="225" customWidth="1"/>
    <col min="3" max="4" width="13.140625" style="225" customWidth="1"/>
    <col min="5" max="5" width="14" style="225" customWidth="1"/>
    <col min="6" max="6" width="14.85546875" style="225" customWidth="1"/>
    <col min="7" max="7" width="15.7109375" style="225" customWidth="1"/>
    <col min="8" max="8" width="13.42578125" style="225" customWidth="1"/>
    <col min="9" max="9" width="15.140625" customWidth="1"/>
    <col min="10" max="10" width="9.42578125" hidden="1" customWidth="1"/>
    <col min="11" max="11" width="10.140625" hidden="1" customWidth="1"/>
    <col min="12" max="12" width="12.28515625" customWidth="1"/>
    <col min="13" max="13" width="10.7109375" customWidth="1"/>
    <col min="14" max="14" width="11" customWidth="1"/>
    <col min="15" max="15" width="11.140625" customWidth="1"/>
    <col min="16" max="16" width="10.7109375" customWidth="1"/>
    <col min="17" max="17" width="10.85546875" customWidth="1"/>
  </cols>
  <sheetData>
    <row r="1" spans="1:12" s="19" customFormat="1" ht="15.75">
      <c r="A1" s="34"/>
      <c r="B1" s="201"/>
      <c r="C1" s="30"/>
      <c r="D1" s="30"/>
      <c r="E1" s="226"/>
      <c r="F1" s="227"/>
      <c r="G1" s="226"/>
      <c r="H1" s="228"/>
      <c r="I1" s="10"/>
      <c r="J1" s="10"/>
      <c r="K1" s="2"/>
      <c r="L1" s="23"/>
    </row>
    <row r="2" spans="1:12" ht="13.5" thickBot="1">
      <c r="A2" s="397"/>
      <c r="B2" s="397"/>
      <c r="C2" s="397"/>
      <c r="D2" s="397"/>
      <c r="E2" s="397"/>
      <c r="F2" s="397"/>
      <c r="G2" s="397"/>
      <c r="H2" s="397"/>
      <c r="I2" s="397"/>
      <c r="J2" s="264"/>
      <c r="K2" s="3"/>
    </row>
    <row r="3" spans="1:12" ht="16.5" customHeight="1" thickBot="1">
      <c r="A3" s="404"/>
      <c r="B3" s="402"/>
      <c r="C3" s="406"/>
      <c r="D3" s="402"/>
      <c r="E3" s="408"/>
      <c r="F3" s="409"/>
      <c r="G3" s="409"/>
      <c r="H3" s="409"/>
      <c r="I3" s="410"/>
      <c r="J3" s="59"/>
      <c r="K3" s="29"/>
    </row>
    <row r="4" spans="1:12" ht="16.5" thickBot="1">
      <c r="A4" s="405"/>
      <c r="B4" s="403"/>
      <c r="C4" s="407"/>
      <c r="D4" s="403"/>
      <c r="E4" s="269"/>
      <c r="F4" s="27"/>
      <c r="G4" s="28"/>
      <c r="H4" s="27"/>
      <c r="I4" s="27"/>
      <c r="J4" s="27"/>
      <c r="K4" s="27"/>
    </row>
    <row r="5" spans="1:12" ht="13.5" thickBot="1">
      <c r="A5" s="233"/>
      <c r="B5" s="202"/>
      <c r="C5" s="247"/>
      <c r="D5" s="229"/>
      <c r="E5" s="229"/>
      <c r="F5" s="61"/>
      <c r="G5" s="229"/>
      <c r="H5" s="61"/>
      <c r="I5" s="99"/>
      <c r="J5" s="61"/>
      <c r="K5" s="61"/>
      <c r="L5" s="1"/>
    </row>
    <row r="6" spans="1:12" ht="13.5" thickBot="1">
      <c r="A6" s="234"/>
      <c r="B6" s="202"/>
      <c r="C6" s="232"/>
      <c r="D6" s="63"/>
      <c r="E6" s="61"/>
      <c r="F6" s="63"/>
      <c r="G6" s="63"/>
      <c r="H6" s="63"/>
      <c r="I6" s="63"/>
      <c r="J6" s="63"/>
      <c r="K6" s="63"/>
      <c r="L6" s="1"/>
    </row>
    <row r="7" spans="1:12" s="196" customFormat="1" ht="13.5" thickBot="1">
      <c r="A7" s="235"/>
      <c r="B7" s="203"/>
      <c r="C7" s="67"/>
      <c r="D7" s="271"/>
      <c r="E7" s="270"/>
      <c r="F7" s="64"/>
      <c r="G7" s="65"/>
      <c r="H7" s="64"/>
      <c r="I7" s="64"/>
      <c r="J7" s="64"/>
      <c r="K7" s="64"/>
      <c r="L7" s="195"/>
    </row>
    <row r="8" spans="1:12" s="196" customFormat="1" ht="13.5" thickBot="1">
      <c r="A8" s="236"/>
      <c r="B8" s="204"/>
      <c r="C8" s="67"/>
      <c r="D8" s="271"/>
      <c r="E8" s="270"/>
      <c r="F8" s="66"/>
      <c r="G8" s="67"/>
      <c r="H8" s="66"/>
      <c r="I8" s="68"/>
      <c r="J8" s="68"/>
      <c r="K8" s="66"/>
      <c r="L8" s="195"/>
    </row>
    <row r="9" spans="1:12" s="196" customFormat="1" ht="13.5" thickBot="1">
      <c r="A9" s="237"/>
      <c r="B9" s="205"/>
      <c r="C9" s="67"/>
      <c r="D9" s="271"/>
      <c r="E9" s="270"/>
      <c r="F9" s="66"/>
      <c r="G9" s="67"/>
      <c r="H9" s="66"/>
      <c r="I9" s="66"/>
      <c r="J9" s="66"/>
      <c r="K9" s="66"/>
      <c r="L9" s="195"/>
    </row>
    <row r="10" spans="1:12" s="196" customFormat="1" ht="13.5" thickBot="1">
      <c r="A10" s="237"/>
      <c r="B10" s="205"/>
      <c r="C10" s="67"/>
      <c r="D10" s="277"/>
      <c r="E10" s="270"/>
      <c r="F10" s="66"/>
      <c r="G10" s="67"/>
      <c r="H10" s="66"/>
      <c r="I10" s="66"/>
      <c r="J10" s="66"/>
      <c r="K10" s="66"/>
      <c r="L10" s="195"/>
    </row>
    <row r="11" spans="1:12" s="196" customFormat="1" ht="13.5" thickBot="1">
      <c r="A11" s="238"/>
      <c r="B11" s="206"/>
      <c r="C11" s="63"/>
      <c r="D11" s="63"/>
      <c r="E11" s="63"/>
      <c r="F11" s="63"/>
      <c r="G11" s="63"/>
      <c r="H11" s="63"/>
      <c r="I11" s="63"/>
      <c r="J11" s="63"/>
      <c r="K11" s="63"/>
      <c r="L11" s="195"/>
    </row>
    <row r="12" spans="1:12" s="196" customFormat="1" ht="13.5" thickBot="1">
      <c r="A12" s="235"/>
      <c r="B12" s="203"/>
      <c r="C12" s="69"/>
      <c r="D12" s="278"/>
      <c r="E12" s="270"/>
      <c r="F12" s="68"/>
      <c r="G12" s="69"/>
      <c r="H12" s="68"/>
      <c r="I12" s="94"/>
      <c r="J12" s="64"/>
      <c r="K12" s="68"/>
      <c r="L12" s="195"/>
    </row>
    <row r="13" spans="1:12" s="196" customFormat="1" ht="13.5" thickBot="1">
      <c r="A13" s="239"/>
      <c r="B13" s="205"/>
      <c r="C13" s="67"/>
      <c r="D13" s="271"/>
      <c r="E13" s="270"/>
      <c r="F13" s="66"/>
      <c r="G13" s="67"/>
      <c r="H13" s="66"/>
      <c r="I13" s="66"/>
      <c r="J13" s="66"/>
      <c r="K13" s="66"/>
      <c r="L13" s="195"/>
    </row>
    <row r="14" spans="1:12" s="196" customFormat="1" ht="13.5" thickBot="1">
      <c r="A14" s="235"/>
      <c r="B14" s="203"/>
      <c r="C14" s="69"/>
      <c r="D14" s="271"/>
      <c r="E14" s="270"/>
      <c r="F14" s="68"/>
      <c r="G14" s="69"/>
      <c r="H14" s="68"/>
      <c r="I14" s="68"/>
      <c r="J14" s="70"/>
      <c r="K14" s="68"/>
      <c r="L14" s="195"/>
    </row>
    <row r="15" spans="1:12" s="196" customFormat="1" ht="13.5" thickBot="1">
      <c r="A15" s="240"/>
      <c r="B15" s="207"/>
      <c r="C15" s="95"/>
      <c r="D15" s="277"/>
      <c r="E15" s="270"/>
      <c r="F15" s="94"/>
      <c r="G15" s="95"/>
      <c r="H15" s="94"/>
      <c r="I15" s="94"/>
      <c r="J15" s="70"/>
      <c r="K15" s="94"/>
      <c r="L15" s="195"/>
    </row>
    <row r="16" spans="1:12" s="196" customFormat="1" ht="13.5" thickBot="1">
      <c r="A16" s="238"/>
      <c r="B16" s="206"/>
      <c r="C16" s="63"/>
      <c r="D16" s="63"/>
      <c r="E16" s="61"/>
      <c r="F16" s="63"/>
      <c r="G16" s="63"/>
      <c r="H16" s="63"/>
      <c r="I16" s="63"/>
      <c r="J16" s="63"/>
      <c r="K16" s="63"/>
      <c r="L16" s="195"/>
    </row>
    <row r="17" spans="1:18" s="196" customFormat="1" ht="12.6" customHeight="1" thickBot="1">
      <c r="A17" s="241"/>
      <c r="B17" s="208"/>
      <c r="C17" s="65"/>
      <c r="D17" s="278"/>
      <c r="E17" s="270"/>
      <c r="F17" s="71"/>
      <c r="G17" s="65"/>
      <c r="H17" s="71"/>
      <c r="I17" s="71"/>
      <c r="J17" s="71"/>
      <c r="K17" s="71"/>
      <c r="L17" s="195"/>
    </row>
    <row r="18" spans="1:18" s="196" customFormat="1" ht="12.6" customHeight="1" thickBot="1">
      <c r="A18" s="235"/>
      <c r="B18" s="203"/>
      <c r="C18" s="69"/>
      <c r="D18" s="271"/>
      <c r="E18" s="270"/>
      <c r="F18" s="68"/>
      <c r="G18" s="72"/>
      <c r="H18" s="68"/>
      <c r="I18" s="68"/>
      <c r="J18" s="68"/>
      <c r="K18" s="68"/>
      <c r="L18" s="195"/>
    </row>
    <row r="19" spans="1:18" s="200" customFormat="1" ht="12.6" customHeight="1" thickBot="1">
      <c r="A19" s="242"/>
      <c r="B19" s="209"/>
      <c r="C19" s="74"/>
      <c r="D19" s="272"/>
      <c r="E19" s="270"/>
      <c r="F19" s="73"/>
      <c r="G19" s="74"/>
      <c r="H19" s="75"/>
      <c r="I19" s="73"/>
      <c r="J19" s="73"/>
      <c r="K19" s="73"/>
      <c r="L19" s="195"/>
    </row>
    <row r="20" spans="1:18" s="200" customFormat="1" ht="12.6" customHeight="1" thickBot="1">
      <c r="A20" s="242"/>
      <c r="B20" s="209"/>
      <c r="C20" s="62"/>
      <c r="D20" s="62"/>
      <c r="E20" s="61"/>
      <c r="F20" s="73"/>
      <c r="G20" s="74"/>
      <c r="H20" s="75"/>
      <c r="I20" s="73"/>
      <c r="J20" s="73"/>
      <c r="K20" s="73"/>
      <c r="L20" s="195"/>
    </row>
    <row r="21" spans="1:18" s="200" customFormat="1" ht="12.6" customHeight="1" thickBot="1">
      <c r="A21" s="238"/>
      <c r="B21" s="206"/>
      <c r="C21" s="63"/>
      <c r="D21" s="63"/>
      <c r="E21" s="61"/>
      <c r="F21" s="76"/>
      <c r="G21" s="77"/>
      <c r="H21" s="76"/>
      <c r="I21" s="76"/>
      <c r="J21" s="76"/>
      <c r="K21" s="76"/>
      <c r="L21" s="195"/>
    </row>
    <row r="22" spans="1:18" s="196" customFormat="1" ht="12.6" customHeight="1" thickBot="1">
      <c r="A22" s="238"/>
      <c r="B22" s="210"/>
      <c r="C22" s="63"/>
      <c r="D22" s="63"/>
      <c r="E22" s="61"/>
      <c r="F22" s="76"/>
      <c r="G22" s="77"/>
      <c r="H22" s="76"/>
      <c r="I22" s="76"/>
      <c r="J22" s="78"/>
      <c r="K22" s="76"/>
      <c r="L22" s="195"/>
    </row>
    <row r="23" spans="1:18" s="196" customFormat="1" ht="12.6" customHeight="1" thickBot="1">
      <c r="A23" s="238"/>
      <c r="B23" s="206"/>
      <c r="C23" s="63"/>
      <c r="D23" s="63"/>
      <c r="E23" s="61"/>
      <c r="F23" s="76"/>
      <c r="G23" s="77"/>
      <c r="H23" s="76"/>
      <c r="I23" s="76"/>
      <c r="J23" s="78"/>
      <c r="K23" s="76"/>
      <c r="L23" s="195"/>
    </row>
    <row r="24" spans="1:18" s="196" customFormat="1" ht="12.6" customHeight="1" thickBot="1">
      <c r="A24" s="238"/>
      <c r="B24" s="206"/>
      <c r="C24" s="77"/>
      <c r="D24" s="77"/>
      <c r="E24" s="61"/>
      <c r="F24" s="76"/>
      <c r="G24" s="77"/>
      <c r="H24" s="76"/>
      <c r="I24" s="79"/>
      <c r="J24" s="76"/>
      <c r="K24" s="79"/>
      <c r="L24" s="195"/>
    </row>
    <row r="25" spans="1:18" s="196" customFormat="1" ht="12.6" customHeight="1" thickBot="1">
      <c r="A25" s="265"/>
      <c r="B25" s="206"/>
      <c r="C25" s="77"/>
      <c r="D25" s="77"/>
      <c r="E25" s="61"/>
      <c r="F25" s="76"/>
      <c r="G25" s="77"/>
      <c r="H25" s="76"/>
      <c r="I25" s="79"/>
      <c r="J25" s="76"/>
      <c r="K25" s="79"/>
      <c r="L25" s="195"/>
    </row>
    <row r="26" spans="1:18" s="196" customFormat="1" ht="12.6" customHeight="1" thickBot="1">
      <c r="A26" s="238"/>
      <c r="B26" s="206"/>
      <c r="C26" s="77"/>
      <c r="D26" s="76"/>
      <c r="E26" s="61"/>
      <c r="F26" s="76"/>
      <c r="G26" s="76"/>
      <c r="H26" s="76"/>
      <c r="I26" s="76"/>
      <c r="J26" s="76"/>
      <c r="K26" s="76"/>
      <c r="L26" s="195"/>
    </row>
    <row r="27" spans="1:18" s="196" customFormat="1" ht="12.6" customHeight="1" thickBot="1">
      <c r="A27" s="235"/>
      <c r="B27" s="203"/>
      <c r="C27" s="69"/>
      <c r="D27" s="271"/>
      <c r="E27" s="270"/>
      <c r="F27" s="68"/>
      <c r="G27" s="69"/>
      <c r="H27" s="68"/>
      <c r="I27" s="68"/>
      <c r="J27" s="68"/>
      <c r="K27" s="68"/>
      <c r="L27" s="195"/>
    </row>
    <row r="28" spans="1:18" s="196" customFormat="1" ht="12.6" customHeight="1" thickBot="1">
      <c r="A28" s="243"/>
      <c r="B28" s="211"/>
      <c r="C28" s="81"/>
      <c r="D28" s="95"/>
      <c r="E28" s="61"/>
      <c r="F28" s="80"/>
      <c r="G28" s="81"/>
      <c r="H28" s="80"/>
      <c r="I28" s="80"/>
      <c r="J28" s="80"/>
      <c r="K28" s="80"/>
      <c r="L28" s="195"/>
    </row>
    <row r="29" spans="1:18" s="254" customFormat="1" ht="15" customHeight="1">
      <c r="A29" s="241"/>
      <c r="B29" s="248"/>
      <c r="C29" s="199"/>
      <c r="D29" s="199"/>
      <c r="E29" s="252"/>
      <c r="F29" s="65"/>
      <c r="G29" s="251"/>
      <c r="H29" s="251"/>
      <c r="I29" s="249"/>
      <c r="J29" s="249"/>
      <c r="K29" s="251"/>
      <c r="L29" s="268"/>
      <c r="M29" s="259"/>
      <c r="N29" s="259"/>
    </row>
    <row r="30" spans="1:18" s="196" customFormat="1" ht="13.5" customHeight="1" thickBot="1">
      <c r="A30" s="240"/>
      <c r="B30" s="255"/>
      <c r="C30" s="198"/>
      <c r="D30" s="198"/>
      <c r="E30" s="256"/>
      <c r="F30" s="94"/>
      <c r="G30" s="95"/>
      <c r="H30" s="94"/>
      <c r="I30" s="94"/>
      <c r="J30" s="94"/>
      <c r="K30" s="267"/>
      <c r="L30" s="268"/>
      <c r="M30" s="259"/>
      <c r="N30" s="259"/>
    </row>
    <row r="31" spans="1:18" s="257" customFormat="1" ht="15.75" customHeight="1" thickBot="1">
      <c r="A31" s="238"/>
      <c r="B31" s="206"/>
      <c r="C31" s="63"/>
      <c r="D31" s="63"/>
      <c r="E31" s="61"/>
      <c r="F31" s="63"/>
      <c r="G31" s="63"/>
      <c r="H31" s="63"/>
      <c r="I31" s="63"/>
      <c r="J31" s="63"/>
      <c r="K31" s="77"/>
      <c r="L31" s="258"/>
      <c r="M31" s="259"/>
      <c r="N31" s="259"/>
      <c r="O31" s="259"/>
      <c r="P31" s="259"/>
      <c r="Q31" s="259"/>
      <c r="R31" s="259"/>
    </row>
    <row r="32" spans="1:18" s="196" customFormat="1" ht="12.75" customHeight="1" thickBot="1">
      <c r="A32" s="244"/>
      <c r="B32" s="212"/>
      <c r="C32" s="273"/>
      <c r="D32" s="63"/>
      <c r="E32" s="275"/>
      <c r="F32" s="84"/>
      <c r="G32" s="84"/>
      <c r="H32" s="84"/>
      <c r="I32" s="84"/>
      <c r="J32" s="84"/>
      <c r="K32" s="84"/>
      <c r="L32" s="195"/>
    </row>
    <row r="33" spans="1:12" s="196" customFormat="1" ht="10.5" customHeight="1" thickBot="1">
      <c r="A33" s="237"/>
      <c r="B33" s="213"/>
      <c r="C33" s="67"/>
      <c r="D33" s="278"/>
      <c r="E33" s="270"/>
      <c r="F33" s="66"/>
      <c r="G33" s="67"/>
      <c r="H33" s="66"/>
      <c r="I33" s="66"/>
      <c r="J33" s="66"/>
      <c r="K33" s="66"/>
      <c r="L33" s="195"/>
    </row>
    <row r="34" spans="1:12" s="196" customFormat="1" ht="13.5" thickBot="1">
      <c r="A34" s="237"/>
      <c r="B34" s="213"/>
      <c r="C34" s="67"/>
      <c r="D34" s="271"/>
      <c r="E34" s="270"/>
      <c r="F34" s="66"/>
      <c r="G34" s="85"/>
      <c r="H34" s="86"/>
      <c r="I34" s="66"/>
      <c r="J34" s="66"/>
      <c r="K34" s="66"/>
      <c r="L34" s="195"/>
    </row>
    <row r="35" spans="1:12" s="196" customFormat="1" ht="13.5" thickBot="1">
      <c r="A35" s="239"/>
      <c r="B35" s="214"/>
      <c r="C35" s="67"/>
      <c r="D35" s="271"/>
      <c r="E35" s="270"/>
      <c r="F35" s="66"/>
      <c r="G35" s="85"/>
      <c r="H35" s="66"/>
      <c r="I35" s="66"/>
      <c r="J35" s="66"/>
      <c r="K35" s="66"/>
      <c r="L35" s="195"/>
    </row>
    <row r="36" spans="1:12" s="196" customFormat="1" ht="13.5" thickBot="1">
      <c r="A36" s="239"/>
      <c r="B36" s="215"/>
      <c r="C36" s="67"/>
      <c r="D36" s="271"/>
      <c r="E36" s="270"/>
      <c r="F36" s="66"/>
      <c r="G36" s="85"/>
      <c r="H36" s="66"/>
      <c r="I36" s="66"/>
      <c r="J36" s="66"/>
      <c r="K36" s="66"/>
      <c r="L36" s="195"/>
    </row>
    <row r="37" spans="1:12" s="196" customFormat="1" ht="13.5" thickBot="1">
      <c r="A37" s="245"/>
      <c r="B37" s="216"/>
      <c r="C37" s="274"/>
      <c r="D37" s="277"/>
      <c r="E37" s="270"/>
      <c r="F37" s="83"/>
      <c r="G37" s="87"/>
      <c r="H37" s="88"/>
      <c r="I37" s="88"/>
      <c r="J37" s="83"/>
      <c r="K37" s="88"/>
      <c r="L37" s="195"/>
    </row>
    <row r="38" spans="1:12" s="196" customFormat="1" ht="13.5" thickBot="1">
      <c r="A38" s="244"/>
      <c r="B38" s="217"/>
      <c r="C38" s="273"/>
      <c r="D38" s="63"/>
      <c r="E38" s="270"/>
      <c r="F38" s="84"/>
      <c r="G38" s="84"/>
      <c r="H38" s="84"/>
      <c r="I38" s="84"/>
      <c r="J38" s="84"/>
      <c r="K38" s="84"/>
      <c r="L38" s="195"/>
    </row>
    <row r="39" spans="1:12" s="196" customFormat="1" ht="13.5" thickBot="1">
      <c r="A39" s="243"/>
      <c r="B39" s="218"/>
      <c r="C39" s="81"/>
      <c r="D39" s="278"/>
      <c r="E39" s="270"/>
      <c r="F39" s="80"/>
      <c r="G39" s="89"/>
      <c r="H39" s="90"/>
      <c r="I39" s="66"/>
      <c r="J39" s="66"/>
      <c r="K39" s="66"/>
      <c r="L39" s="195"/>
    </row>
    <row r="40" spans="1:12" s="196" customFormat="1" ht="13.5" thickBot="1">
      <c r="A40" s="239"/>
      <c r="B40" s="219"/>
      <c r="C40" s="276"/>
      <c r="D40" s="271"/>
      <c r="E40" s="270"/>
      <c r="F40" s="83"/>
      <c r="G40" s="91"/>
      <c r="H40" s="83"/>
      <c r="I40" s="83"/>
      <c r="J40" s="83"/>
      <c r="K40" s="83"/>
      <c r="L40" s="195"/>
    </row>
    <row r="41" spans="1:12" s="196" customFormat="1" ht="13.5" thickBot="1">
      <c r="A41" s="238"/>
      <c r="B41" s="220"/>
      <c r="C41" s="63"/>
      <c r="D41" s="62"/>
      <c r="E41" s="61"/>
      <c r="F41" s="76"/>
      <c r="G41" s="77"/>
      <c r="H41" s="76"/>
      <c r="I41" s="76"/>
      <c r="J41" s="78"/>
      <c r="K41" s="76"/>
      <c r="L41" s="195"/>
    </row>
    <row r="42" spans="1:12" s="196" customFormat="1" ht="16.5" thickBot="1">
      <c r="A42" s="246"/>
      <c r="B42" s="221"/>
      <c r="C42" s="62"/>
      <c r="D42" s="62"/>
      <c r="E42" s="62"/>
      <c r="F42" s="62"/>
      <c r="G42" s="62"/>
      <c r="H42" s="62"/>
      <c r="I42" s="62"/>
      <c r="J42" s="62"/>
      <c r="K42" s="62"/>
      <c r="L42" s="195"/>
    </row>
    <row r="43" spans="1:12" s="19" customFormat="1">
      <c r="B43" s="222"/>
      <c r="C43" s="222"/>
      <c r="D43" s="222"/>
      <c r="E43" s="223"/>
      <c r="F43" s="222"/>
      <c r="G43" s="222"/>
      <c r="H43" s="222"/>
    </row>
    <row r="44" spans="1:12" s="19" customFormat="1">
      <c r="A44" s="18"/>
      <c r="B44" s="223"/>
      <c r="C44" s="230"/>
      <c r="D44" s="230"/>
      <c r="E44" s="223"/>
      <c r="F44" s="223"/>
      <c r="G44" s="223"/>
      <c r="H44" s="223"/>
      <c r="I44" s="23"/>
      <c r="J44" s="23"/>
      <c r="K44" s="23"/>
    </row>
    <row r="45" spans="1:12">
      <c r="A45" s="18"/>
      <c r="B45" s="224"/>
      <c r="C45" s="224"/>
      <c r="D45" s="224"/>
      <c r="E45" s="224"/>
      <c r="F45" s="224"/>
    </row>
    <row r="46" spans="1:12">
      <c r="B46" s="224"/>
      <c r="E46" s="224"/>
    </row>
    <row r="47" spans="1:12">
      <c r="B47" s="224"/>
    </row>
    <row r="49" spans="5:5">
      <c r="E49" s="224"/>
    </row>
  </sheetData>
  <mergeCells count="6">
    <mergeCell ref="A2:I2"/>
    <mergeCell ref="A3:A4"/>
    <mergeCell ref="B3:B4"/>
    <mergeCell ref="C3:C4"/>
    <mergeCell ref="D3:D4"/>
    <mergeCell ref="E3:I3"/>
  </mergeCells>
  <pageMargins left="0.78740157480314965" right="0" top="0" bottom="0" header="0.31496062992125984" footer="0.31496062992125984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9"/>
  <sheetViews>
    <sheetView topLeftCell="A13" workbookViewId="0">
      <selection activeCell="F35" sqref="F35"/>
    </sheetView>
  </sheetViews>
  <sheetFormatPr defaultRowHeight="12.75"/>
  <cols>
    <col min="1" max="1" width="41.85546875" customWidth="1"/>
    <col min="2" max="2" width="18.28515625" style="225" customWidth="1"/>
    <col min="3" max="4" width="13.140625" style="225" customWidth="1"/>
    <col min="5" max="5" width="14" style="225" customWidth="1"/>
    <col min="6" max="6" width="14.85546875" style="225" customWidth="1"/>
    <col min="7" max="7" width="15.7109375" style="225" customWidth="1"/>
    <col min="8" max="8" width="13.42578125" style="225" customWidth="1"/>
    <col min="9" max="9" width="15.140625" customWidth="1"/>
    <col min="10" max="10" width="9.42578125" hidden="1" customWidth="1"/>
    <col min="11" max="11" width="10.140625" hidden="1" customWidth="1"/>
    <col min="12" max="12" width="12.28515625" customWidth="1"/>
    <col min="13" max="13" width="10.7109375" customWidth="1"/>
    <col min="14" max="14" width="11" customWidth="1"/>
    <col min="15" max="15" width="11.140625" customWidth="1"/>
    <col min="16" max="16" width="10.7109375" customWidth="1"/>
    <col min="17" max="17" width="10.85546875" customWidth="1"/>
  </cols>
  <sheetData>
    <row r="1" spans="1:12" s="19" customFormat="1" ht="15.75">
      <c r="A1" s="34"/>
      <c r="B1" s="201"/>
      <c r="C1" s="30"/>
      <c r="D1" s="30"/>
      <c r="E1" s="226"/>
      <c r="F1" s="227"/>
      <c r="G1" s="226"/>
      <c r="H1" s="228"/>
      <c r="I1" s="10"/>
      <c r="J1" s="10"/>
      <c r="K1" s="2"/>
      <c r="L1" s="23"/>
    </row>
    <row r="2" spans="1:12" ht="13.5" thickBot="1">
      <c r="A2" s="397" t="s">
        <v>88</v>
      </c>
      <c r="B2" s="397"/>
      <c r="C2" s="397"/>
      <c r="D2" s="397"/>
      <c r="E2" s="397"/>
      <c r="F2" s="397"/>
      <c r="G2" s="397"/>
      <c r="H2" s="397"/>
      <c r="I2" s="397"/>
      <c r="J2" s="266"/>
      <c r="K2" s="3"/>
    </row>
    <row r="3" spans="1:12" ht="16.5" thickBot="1">
      <c r="A3" s="404" t="s">
        <v>0</v>
      </c>
      <c r="B3" s="402" t="s">
        <v>1</v>
      </c>
      <c r="C3" s="406" t="s">
        <v>78</v>
      </c>
      <c r="D3" s="402" t="s">
        <v>80</v>
      </c>
      <c r="E3" s="408" t="s">
        <v>81</v>
      </c>
      <c r="F3" s="409"/>
      <c r="G3" s="409"/>
      <c r="H3" s="409"/>
      <c r="I3" s="410"/>
      <c r="J3" s="59"/>
      <c r="K3" s="29"/>
    </row>
    <row r="4" spans="1:12" ht="34.5" thickBot="1">
      <c r="A4" s="405"/>
      <c r="B4" s="403"/>
      <c r="C4" s="407"/>
      <c r="D4" s="403"/>
      <c r="E4" s="269" t="s">
        <v>2</v>
      </c>
      <c r="F4" s="27" t="s">
        <v>44</v>
      </c>
      <c r="G4" s="28" t="s">
        <v>42</v>
      </c>
      <c r="H4" s="27" t="s">
        <v>3</v>
      </c>
      <c r="I4" s="27" t="s">
        <v>43</v>
      </c>
      <c r="J4" s="27" t="s">
        <v>5</v>
      </c>
      <c r="K4" s="27" t="s">
        <v>4</v>
      </c>
    </row>
    <row r="5" spans="1:12" ht="13.5" thickBot="1">
      <c r="A5" s="233" t="s">
        <v>6</v>
      </c>
      <c r="B5" s="202"/>
      <c r="C5" s="247">
        <f>C6+C9+C10</f>
        <v>117615660</v>
      </c>
      <c r="D5" s="229">
        <f>D6+D9+D10</f>
        <v>11429630</v>
      </c>
      <c r="E5" s="229">
        <f t="shared" ref="E5:E10" si="0">F5+G5+H5+I5+K5+J5</f>
        <v>9979367</v>
      </c>
      <c r="F5" s="61">
        <f t="shared" ref="F5:K5" si="1">F6+F9+F10</f>
        <v>1718900</v>
      </c>
      <c r="G5" s="229">
        <f t="shared" si="1"/>
        <v>8039097</v>
      </c>
      <c r="H5" s="61">
        <f t="shared" si="1"/>
        <v>0</v>
      </c>
      <c r="I5" s="99">
        <f t="shared" si="1"/>
        <v>221370</v>
      </c>
      <c r="J5" s="61">
        <f t="shared" si="1"/>
        <v>0</v>
      </c>
      <c r="K5" s="61">
        <f t="shared" si="1"/>
        <v>0</v>
      </c>
      <c r="L5" s="1"/>
    </row>
    <row r="6" spans="1:12" ht="13.5" thickBot="1">
      <c r="A6" s="234" t="s">
        <v>7</v>
      </c>
      <c r="B6" s="202"/>
      <c r="C6" s="232">
        <f>C7+C8</f>
        <v>90150162</v>
      </c>
      <c r="D6" s="232">
        <f>D7+D8</f>
        <v>9396794</v>
      </c>
      <c r="E6" s="61">
        <f t="shared" si="0"/>
        <v>7605300</v>
      </c>
      <c r="F6" s="63">
        <f>F7+F8+F10</f>
        <v>1395300</v>
      </c>
      <c r="G6" s="63">
        <f t="shared" ref="G6:K6" si="2">G7+G8</f>
        <v>6040000</v>
      </c>
      <c r="H6" s="63">
        <f t="shared" si="2"/>
        <v>0</v>
      </c>
      <c r="I6" s="63">
        <f t="shared" si="2"/>
        <v>170000</v>
      </c>
      <c r="J6" s="63">
        <f t="shared" si="2"/>
        <v>0</v>
      </c>
      <c r="K6" s="63">
        <f t="shared" si="2"/>
        <v>0</v>
      </c>
      <c r="L6" s="1"/>
    </row>
    <row r="7" spans="1:12" s="196" customFormat="1" ht="13.5" thickBot="1">
      <c r="A7" s="235" t="s">
        <v>82</v>
      </c>
      <c r="B7" s="203">
        <v>211</v>
      </c>
      <c r="C7" s="67">
        <v>90150162</v>
      </c>
      <c r="D7" s="271">
        <v>9396794</v>
      </c>
      <c r="E7" s="270">
        <f t="shared" si="0"/>
        <v>4556700</v>
      </c>
      <c r="F7" s="64">
        <v>801700</v>
      </c>
      <c r="G7" s="65">
        <v>3660000</v>
      </c>
      <c r="H7" s="64"/>
      <c r="I7" s="64">
        <v>95000</v>
      </c>
      <c r="J7" s="64"/>
      <c r="K7" s="64"/>
      <c r="L7" s="195"/>
    </row>
    <row r="8" spans="1:12" s="196" customFormat="1" ht="13.5" thickBot="1">
      <c r="A8" s="236" t="s">
        <v>83</v>
      </c>
      <c r="B8" s="204">
        <v>211</v>
      </c>
      <c r="C8" s="67"/>
      <c r="D8" s="271"/>
      <c r="E8" s="270">
        <f t="shared" si="0"/>
        <v>2725000</v>
      </c>
      <c r="F8" s="66">
        <v>270000</v>
      </c>
      <c r="G8" s="67">
        <v>2380000</v>
      </c>
      <c r="H8" s="66"/>
      <c r="I8" s="68">
        <v>75000</v>
      </c>
      <c r="J8" s="68"/>
      <c r="K8" s="66"/>
      <c r="L8" s="195"/>
    </row>
    <row r="9" spans="1:12" s="196" customFormat="1" ht="13.5" thickBot="1">
      <c r="A9" s="237" t="s">
        <v>8</v>
      </c>
      <c r="B9" s="205">
        <v>212</v>
      </c>
      <c r="C9" s="67">
        <v>337900</v>
      </c>
      <c r="D9" s="271">
        <v>12600</v>
      </c>
      <c r="E9" s="270">
        <f t="shared" si="0"/>
        <v>21300</v>
      </c>
      <c r="F9" s="66"/>
      <c r="G9" s="67">
        <v>21300</v>
      </c>
      <c r="H9" s="66"/>
      <c r="I9" s="66"/>
      <c r="J9" s="66"/>
      <c r="K9" s="66"/>
      <c r="L9" s="195"/>
    </row>
    <row r="10" spans="1:12" s="196" customFormat="1" ht="13.5" thickBot="1">
      <c r="A10" s="237" t="s">
        <v>9</v>
      </c>
      <c r="B10" s="205">
        <v>213</v>
      </c>
      <c r="C10" s="67">
        <v>27127598</v>
      </c>
      <c r="D10" s="277">
        <v>2020236</v>
      </c>
      <c r="E10" s="270">
        <f t="shared" si="0"/>
        <v>2352767</v>
      </c>
      <c r="F10" s="66">
        <v>323600</v>
      </c>
      <c r="G10" s="67">
        <v>1977797</v>
      </c>
      <c r="H10" s="66"/>
      <c r="I10" s="66">
        <v>51370</v>
      </c>
      <c r="J10" s="66"/>
      <c r="K10" s="66"/>
      <c r="L10" s="195"/>
    </row>
    <row r="11" spans="1:12" s="196" customFormat="1" ht="13.5" thickBot="1">
      <c r="A11" s="238" t="s">
        <v>10</v>
      </c>
      <c r="B11" s="206">
        <v>220</v>
      </c>
      <c r="C11" s="63">
        <f>C12+C13+C14+C16+C15</f>
        <v>41506099</v>
      </c>
      <c r="D11" s="63">
        <f>D12+D13+D14+D16+D15</f>
        <v>1674956.62</v>
      </c>
      <c r="E11" s="63">
        <f t="shared" ref="E11:J11" si="3">E12+E13+E14+E16+E15</f>
        <v>2399677</v>
      </c>
      <c r="F11" s="63">
        <f>F12+F13+F14+F16+F15</f>
        <v>697300</v>
      </c>
      <c r="G11" s="63">
        <f>G12+G13+G14+G16+G15+G20</f>
        <v>1693787</v>
      </c>
      <c r="H11" s="63">
        <f t="shared" si="3"/>
        <v>0</v>
      </c>
      <c r="I11" s="63">
        <f t="shared" si="3"/>
        <v>8590</v>
      </c>
      <c r="J11" s="63">
        <f t="shared" si="3"/>
        <v>0</v>
      </c>
      <c r="K11" s="63">
        <f>K12+K13+K14+K16</f>
        <v>0</v>
      </c>
      <c r="L11" s="195"/>
    </row>
    <row r="12" spans="1:12" s="196" customFormat="1" ht="13.5" thickBot="1">
      <c r="A12" s="235" t="s">
        <v>11</v>
      </c>
      <c r="B12" s="203">
        <v>221</v>
      </c>
      <c r="C12" s="69">
        <v>1915138</v>
      </c>
      <c r="D12" s="278">
        <v>219382</v>
      </c>
      <c r="E12" s="270">
        <f t="shared" ref="E12:E19" si="4">F12+G12+H12+I12+K12+J12</f>
        <v>173600</v>
      </c>
      <c r="F12" s="68">
        <v>23500</v>
      </c>
      <c r="G12" s="69">
        <v>146700</v>
      </c>
      <c r="H12" s="68"/>
      <c r="I12" s="94">
        <v>3400</v>
      </c>
      <c r="J12" s="64"/>
      <c r="K12" s="68"/>
      <c r="L12" s="195"/>
    </row>
    <row r="13" spans="1:12" s="196" customFormat="1" ht="13.5" thickBot="1">
      <c r="A13" s="239" t="s">
        <v>12</v>
      </c>
      <c r="B13" s="205">
        <v>222</v>
      </c>
      <c r="C13" s="67">
        <v>1306800</v>
      </c>
      <c r="D13" s="271">
        <v>33736</v>
      </c>
      <c r="E13" s="270">
        <f t="shared" si="4"/>
        <v>10000</v>
      </c>
      <c r="F13" s="66">
        <v>10000</v>
      </c>
      <c r="G13" s="67"/>
      <c r="H13" s="66"/>
      <c r="I13" s="66"/>
      <c r="J13" s="66"/>
      <c r="K13" s="66"/>
      <c r="L13" s="195"/>
    </row>
    <row r="14" spans="1:12" s="196" customFormat="1" ht="13.5" thickBot="1">
      <c r="A14" s="235" t="s">
        <v>31</v>
      </c>
      <c r="B14" s="203">
        <v>223</v>
      </c>
      <c r="C14" s="69">
        <v>18935559</v>
      </c>
      <c r="D14" s="271">
        <v>1084683</v>
      </c>
      <c r="E14" s="270">
        <f t="shared" si="4"/>
        <v>1313800</v>
      </c>
      <c r="F14" s="68">
        <v>553800</v>
      </c>
      <c r="G14" s="69">
        <v>760000</v>
      </c>
      <c r="H14" s="68"/>
      <c r="I14" s="68"/>
      <c r="J14" s="70"/>
      <c r="K14" s="68"/>
      <c r="L14" s="195"/>
    </row>
    <row r="15" spans="1:12" s="196" customFormat="1" ht="13.5" thickBot="1">
      <c r="A15" s="240" t="s">
        <v>46</v>
      </c>
      <c r="B15" s="207">
        <v>224</v>
      </c>
      <c r="C15" s="95">
        <v>945567</v>
      </c>
      <c r="D15" s="277">
        <v>171975</v>
      </c>
      <c r="E15" s="270">
        <f t="shared" si="4"/>
        <v>85987</v>
      </c>
      <c r="F15" s="94"/>
      <c r="G15" s="95">
        <v>85987</v>
      </c>
      <c r="H15" s="94"/>
      <c r="I15" s="94"/>
      <c r="J15" s="70"/>
      <c r="K15" s="94"/>
      <c r="L15" s="195"/>
    </row>
    <row r="16" spans="1:12" s="196" customFormat="1" ht="13.5" thickBot="1">
      <c r="A16" s="238" t="s">
        <v>13</v>
      </c>
      <c r="B16" s="206">
        <v>225</v>
      </c>
      <c r="C16" s="63">
        <v>18403035</v>
      </c>
      <c r="D16" s="63">
        <f>D18</f>
        <v>165180.62</v>
      </c>
      <c r="E16" s="61">
        <f t="shared" si="4"/>
        <v>816290</v>
      </c>
      <c r="F16" s="63">
        <f>F18</f>
        <v>110000</v>
      </c>
      <c r="G16" s="63">
        <f t="shared" ref="G16:K16" si="5">G17+G18</f>
        <v>701100</v>
      </c>
      <c r="H16" s="63">
        <f t="shared" si="5"/>
        <v>0</v>
      </c>
      <c r="I16" s="63">
        <f t="shared" si="5"/>
        <v>5190</v>
      </c>
      <c r="J16" s="63">
        <f t="shared" si="5"/>
        <v>0</v>
      </c>
      <c r="K16" s="63">
        <f t="shared" si="5"/>
        <v>0</v>
      </c>
      <c r="L16" s="195"/>
    </row>
    <row r="17" spans="1:18" s="196" customFormat="1" ht="12.6" customHeight="1" thickBot="1">
      <c r="A17" s="241" t="s">
        <v>45</v>
      </c>
      <c r="B17" s="208">
        <v>225</v>
      </c>
      <c r="C17" s="65">
        <v>0</v>
      </c>
      <c r="D17" s="278"/>
      <c r="E17" s="270">
        <f t="shared" si="4"/>
        <v>0</v>
      </c>
      <c r="F17" s="71"/>
      <c r="G17" s="65"/>
      <c r="H17" s="71"/>
      <c r="I17" s="71"/>
      <c r="J17" s="71"/>
      <c r="K17" s="71"/>
      <c r="L17" s="195"/>
    </row>
    <row r="18" spans="1:18" s="196" customFormat="1" ht="12.6" customHeight="1" thickBot="1">
      <c r="A18" s="235" t="s">
        <v>14</v>
      </c>
      <c r="B18" s="203">
        <v>225</v>
      </c>
      <c r="C18" s="69">
        <v>14527620</v>
      </c>
      <c r="D18" s="271">
        <v>165180.62</v>
      </c>
      <c r="E18" s="270">
        <f t="shared" si="4"/>
        <v>816290</v>
      </c>
      <c r="F18" s="68">
        <v>110000</v>
      </c>
      <c r="G18" s="72">
        <v>701100</v>
      </c>
      <c r="H18" s="68"/>
      <c r="I18" s="68">
        <v>5190</v>
      </c>
      <c r="J18" s="68"/>
      <c r="K18" s="68"/>
      <c r="L18" s="195"/>
    </row>
    <row r="19" spans="1:18" s="200" customFormat="1" ht="12.6" customHeight="1" thickBot="1">
      <c r="A19" s="242" t="s">
        <v>30</v>
      </c>
      <c r="B19" s="209" t="s">
        <v>60</v>
      </c>
      <c r="C19" s="74">
        <v>45830459</v>
      </c>
      <c r="D19" s="272">
        <v>2654532.16</v>
      </c>
      <c r="E19" s="270">
        <f t="shared" si="4"/>
        <v>3400461</v>
      </c>
      <c r="F19" s="73">
        <v>503200</v>
      </c>
      <c r="G19" s="74">
        <v>2759661</v>
      </c>
      <c r="H19" s="75"/>
      <c r="I19" s="73">
        <v>137600</v>
      </c>
      <c r="J19" s="73">
        <v>0</v>
      </c>
      <c r="K19" s="73"/>
      <c r="L19" s="195"/>
    </row>
    <row r="20" spans="1:18" s="200" customFormat="1" ht="12.6" customHeight="1" thickBot="1">
      <c r="A20" s="242" t="s">
        <v>59</v>
      </c>
      <c r="B20" s="209">
        <v>228</v>
      </c>
      <c r="C20" s="62">
        <v>22826710</v>
      </c>
      <c r="D20" s="62"/>
      <c r="E20" s="61"/>
      <c r="F20" s="73"/>
      <c r="G20" s="74">
        <v>0</v>
      </c>
      <c r="H20" s="75"/>
      <c r="I20" s="73"/>
      <c r="J20" s="73"/>
      <c r="K20" s="73"/>
      <c r="L20" s="195"/>
    </row>
    <row r="21" spans="1:18" s="200" customFormat="1" ht="12.6" customHeight="1" thickBot="1">
      <c r="A21" s="238" t="s">
        <v>15</v>
      </c>
      <c r="B21" s="206">
        <v>231</v>
      </c>
      <c r="C21" s="63">
        <v>500000</v>
      </c>
      <c r="D21" s="63"/>
      <c r="E21" s="61">
        <f>F21+G21+H21+I21+K21+J21</f>
        <v>0</v>
      </c>
      <c r="F21" s="76"/>
      <c r="G21" s="77"/>
      <c r="H21" s="76"/>
      <c r="I21" s="76"/>
      <c r="J21" s="76"/>
      <c r="K21" s="76"/>
      <c r="L21" s="195"/>
    </row>
    <row r="22" spans="1:18" s="196" customFormat="1" ht="12.6" customHeight="1" thickBot="1">
      <c r="A22" s="238" t="s">
        <v>33</v>
      </c>
      <c r="B22" s="210" t="s">
        <v>58</v>
      </c>
      <c r="C22" s="63">
        <v>7633135</v>
      </c>
      <c r="D22" s="63">
        <v>494528</v>
      </c>
      <c r="E22" s="61">
        <f>F22+G22+H22+I22+K22+J22</f>
        <v>613750</v>
      </c>
      <c r="F22" s="76"/>
      <c r="G22" s="77">
        <v>613750</v>
      </c>
      <c r="H22" s="76"/>
      <c r="I22" s="76"/>
      <c r="J22" s="78"/>
      <c r="K22" s="76"/>
      <c r="L22" s="195"/>
    </row>
    <row r="23" spans="1:18" s="196" customFormat="1" ht="12.6" customHeight="1" thickBot="1">
      <c r="A23" s="238" t="s">
        <v>16</v>
      </c>
      <c r="B23" s="206">
        <v>251</v>
      </c>
      <c r="C23" s="63">
        <v>83458024</v>
      </c>
      <c r="D23" s="63">
        <v>3976249</v>
      </c>
      <c r="E23" s="61">
        <f>F23+G23+H23+I23+K23+J23</f>
        <v>9816085</v>
      </c>
      <c r="F23" s="76"/>
      <c r="G23" s="77">
        <v>3649509</v>
      </c>
      <c r="H23" s="76">
        <v>6166576</v>
      </c>
      <c r="I23" s="76"/>
      <c r="J23" s="78"/>
      <c r="K23" s="76"/>
      <c r="L23" s="195"/>
    </row>
    <row r="24" spans="1:18" s="196" customFormat="1" ht="11.25" customHeight="1" thickBot="1">
      <c r="A24" s="238" t="s">
        <v>17</v>
      </c>
      <c r="B24" s="206">
        <v>260</v>
      </c>
      <c r="C24" s="77">
        <v>11106600</v>
      </c>
      <c r="D24" s="77">
        <v>990554</v>
      </c>
      <c r="E24" s="61">
        <f>F24+G24+H24+I24+K24+J24</f>
        <v>826351</v>
      </c>
      <c r="F24" s="76">
        <v>4000</v>
      </c>
      <c r="G24" s="77">
        <v>822351</v>
      </c>
      <c r="H24" s="76"/>
      <c r="I24" s="79"/>
      <c r="J24" s="76"/>
      <c r="K24" s="79"/>
      <c r="L24" s="195"/>
    </row>
    <row r="25" spans="1:18" s="196" customFormat="1" ht="15.75" hidden="1" customHeight="1" thickBot="1">
      <c r="A25" s="265" t="s">
        <v>79</v>
      </c>
      <c r="B25" s="206">
        <v>281</v>
      </c>
      <c r="C25" s="77"/>
      <c r="D25" s="77"/>
      <c r="E25" s="61"/>
      <c r="F25" s="76"/>
      <c r="G25" s="77">
        <v>0</v>
      </c>
      <c r="H25" s="76"/>
      <c r="I25" s="79"/>
      <c r="J25" s="76"/>
      <c r="K25" s="79"/>
      <c r="L25" s="195"/>
    </row>
    <row r="26" spans="1:18" s="196" customFormat="1" ht="12.6" customHeight="1" thickBot="1">
      <c r="A26" s="238" t="s">
        <v>18</v>
      </c>
      <c r="B26" s="206">
        <v>300</v>
      </c>
      <c r="C26" s="77">
        <f>C27+C28+C29+C30</f>
        <v>16765950</v>
      </c>
      <c r="D26" s="76">
        <f>D27+D28+D29+D30</f>
        <v>163350.48000000001</v>
      </c>
      <c r="E26" s="61">
        <f>F26+G26+H26+I26+K26</f>
        <v>557100</v>
      </c>
      <c r="F26" s="76">
        <f>F27+F28+F29+F30</f>
        <v>337100</v>
      </c>
      <c r="G26" s="76">
        <f t="shared" ref="G26:I26" si="6">G27+G28+G29+G30</f>
        <v>206000</v>
      </c>
      <c r="H26" s="76">
        <f t="shared" si="6"/>
        <v>0</v>
      </c>
      <c r="I26" s="76">
        <f t="shared" si="6"/>
        <v>14000</v>
      </c>
      <c r="J26" s="76"/>
      <c r="K26" s="76">
        <f t="shared" ref="K26" si="7">K27+K28+K29</f>
        <v>0</v>
      </c>
      <c r="L26" s="195"/>
    </row>
    <row r="27" spans="1:18" s="196" customFormat="1" ht="12.6" customHeight="1" thickBot="1">
      <c r="A27" s="235" t="s">
        <v>24</v>
      </c>
      <c r="B27" s="203">
        <v>310</v>
      </c>
      <c r="C27" s="69">
        <v>4279389</v>
      </c>
      <c r="D27" s="271"/>
      <c r="E27" s="270">
        <f>F27+G27+H27+I27+K27+J27</f>
        <v>150000</v>
      </c>
      <c r="F27" s="68"/>
      <c r="G27" s="69">
        <v>150000</v>
      </c>
      <c r="H27" s="68"/>
      <c r="I27" s="68"/>
      <c r="J27" s="68"/>
      <c r="K27" s="68"/>
      <c r="L27" s="195"/>
    </row>
    <row r="28" spans="1:18" s="196" customFormat="1" ht="12.6" customHeight="1" thickBot="1">
      <c r="A28" s="243" t="s">
        <v>23</v>
      </c>
      <c r="B28" s="211">
        <v>310</v>
      </c>
      <c r="C28" s="81">
        <v>570719</v>
      </c>
      <c r="D28" s="95"/>
      <c r="E28" s="61">
        <f>F28+G28+H28+I28+K28+J28</f>
        <v>0</v>
      </c>
      <c r="F28" s="80"/>
      <c r="G28" s="81"/>
      <c r="H28" s="80"/>
      <c r="I28" s="80"/>
      <c r="J28" s="80"/>
      <c r="K28" s="80"/>
      <c r="L28" s="195"/>
    </row>
    <row r="29" spans="1:18" s="254" customFormat="1" ht="15" customHeight="1">
      <c r="A29" s="241" t="s">
        <v>66</v>
      </c>
      <c r="B29" s="248">
        <v>342</v>
      </c>
      <c r="C29" s="199">
        <v>2040600</v>
      </c>
      <c r="D29" s="199"/>
      <c r="E29" s="252">
        <f>F29+G29+H29+I29+K29</f>
        <v>63200</v>
      </c>
      <c r="F29" s="65">
        <v>63200</v>
      </c>
      <c r="G29" s="251"/>
      <c r="H29" s="251"/>
      <c r="I29" s="249"/>
      <c r="J29" s="249"/>
      <c r="K29" s="251"/>
      <c r="L29" s="268"/>
      <c r="M29" s="259"/>
      <c r="N29" s="259"/>
    </row>
    <row r="30" spans="1:18" s="196" customFormat="1" ht="13.5" customHeight="1" thickBot="1">
      <c r="A30" s="240" t="s">
        <v>67</v>
      </c>
      <c r="B30" s="255" t="s">
        <v>63</v>
      </c>
      <c r="C30" s="198">
        <v>9875242</v>
      </c>
      <c r="D30" s="198">
        <v>163350.48000000001</v>
      </c>
      <c r="E30" s="256">
        <f t="shared" ref="E30:E41" si="8">F30+G30+H30+I30+K30+J30</f>
        <v>343900</v>
      </c>
      <c r="F30" s="94">
        <v>273900</v>
      </c>
      <c r="G30" s="95">
        <v>56000</v>
      </c>
      <c r="H30" s="94"/>
      <c r="I30" s="94">
        <v>14000</v>
      </c>
      <c r="J30" s="94"/>
      <c r="K30" s="267"/>
      <c r="L30" s="268"/>
      <c r="M30" s="259"/>
      <c r="N30" s="259"/>
    </row>
    <row r="31" spans="1:18" s="257" customFormat="1" ht="15.75" customHeight="1" thickBot="1">
      <c r="A31" s="238" t="s">
        <v>36</v>
      </c>
      <c r="B31" s="206">
        <v>241</v>
      </c>
      <c r="C31" s="63">
        <f>C32+C38+C41</f>
        <v>413445102</v>
      </c>
      <c r="D31" s="63">
        <f>D32+D38+D41</f>
        <v>40025725</v>
      </c>
      <c r="E31" s="61">
        <f t="shared" si="8"/>
        <v>32571948</v>
      </c>
      <c r="F31" s="63">
        <f>F32+F38+F41</f>
        <v>25905700</v>
      </c>
      <c r="G31" s="63">
        <v>6666248</v>
      </c>
      <c r="H31" s="63">
        <f t="shared" ref="H31:I31" si="9">H32+H38+H41</f>
        <v>0</v>
      </c>
      <c r="I31" s="63">
        <f t="shared" si="9"/>
        <v>0</v>
      </c>
      <c r="J31" s="63">
        <f t="shared" ref="J31:K31" si="10">J32+J38</f>
        <v>0</v>
      </c>
      <c r="K31" s="77">
        <f t="shared" si="10"/>
        <v>0</v>
      </c>
      <c r="L31" s="258"/>
      <c r="M31" s="259"/>
      <c r="N31" s="259"/>
      <c r="O31" s="259"/>
      <c r="P31" s="259"/>
      <c r="Q31" s="259"/>
      <c r="R31" s="259"/>
    </row>
    <row r="32" spans="1:18" s="196" customFormat="1" ht="12.75" customHeight="1" thickBot="1">
      <c r="A32" s="244" t="s">
        <v>37</v>
      </c>
      <c r="B32" s="212" t="s">
        <v>39</v>
      </c>
      <c r="C32" s="273">
        <v>213972178</v>
      </c>
      <c r="D32" s="63">
        <v>23889404</v>
      </c>
      <c r="E32" s="275">
        <f t="shared" si="8"/>
        <v>20643050</v>
      </c>
      <c r="F32" s="84">
        <f>F33+F35+F36+F37+F34</f>
        <v>17589100</v>
      </c>
      <c r="G32" s="84">
        <v>3053950</v>
      </c>
      <c r="H32" s="84">
        <f t="shared" ref="H32:I32" si="11">H33+H35+H36+H37+H34</f>
        <v>0</v>
      </c>
      <c r="I32" s="84">
        <f t="shared" si="11"/>
        <v>0</v>
      </c>
      <c r="J32" s="84">
        <f>J33+J35+J36+J37</f>
        <v>0</v>
      </c>
      <c r="K32" s="84">
        <f>K33+K35+K36+K37</f>
        <v>0</v>
      </c>
      <c r="L32" s="195"/>
    </row>
    <row r="33" spans="1:12" s="196" customFormat="1" ht="13.5" thickBot="1">
      <c r="A33" s="237" t="s">
        <v>84</v>
      </c>
      <c r="B33" s="213">
        <v>211</v>
      </c>
      <c r="C33" s="67">
        <v>142585546</v>
      </c>
      <c r="D33" s="278">
        <v>15377902</v>
      </c>
      <c r="E33" s="270">
        <f t="shared" si="8"/>
        <v>8420092</v>
      </c>
      <c r="F33" s="66">
        <v>7342600</v>
      </c>
      <c r="G33" s="67">
        <v>1077492</v>
      </c>
      <c r="H33" s="66"/>
      <c r="I33" s="66"/>
      <c r="J33" s="66"/>
      <c r="K33" s="66"/>
      <c r="L33" s="195"/>
    </row>
    <row r="34" spans="1:12" s="196" customFormat="1" ht="13.5" thickBot="1">
      <c r="A34" s="237" t="s">
        <v>85</v>
      </c>
      <c r="B34" s="213">
        <v>211</v>
      </c>
      <c r="C34" s="67"/>
      <c r="D34" s="271"/>
      <c r="E34" s="270">
        <f t="shared" si="8"/>
        <v>3860600</v>
      </c>
      <c r="F34" s="66">
        <v>2968800</v>
      </c>
      <c r="G34" s="85">
        <v>891800</v>
      </c>
      <c r="H34" s="86"/>
      <c r="I34" s="66"/>
      <c r="J34" s="66"/>
      <c r="K34" s="66"/>
      <c r="L34" s="195"/>
    </row>
    <row r="35" spans="1:12" s="196" customFormat="1" ht="13.5" thickBot="1">
      <c r="A35" s="239" t="s">
        <v>25</v>
      </c>
      <c r="B35" s="214">
        <v>213</v>
      </c>
      <c r="C35" s="67">
        <v>43382374</v>
      </c>
      <c r="D35" s="271">
        <v>3577468</v>
      </c>
      <c r="E35" s="270">
        <f t="shared" si="8"/>
        <v>3779358</v>
      </c>
      <c r="F35" s="66">
        <v>3112300</v>
      </c>
      <c r="G35" s="85">
        <v>667058</v>
      </c>
      <c r="H35" s="66"/>
      <c r="I35" s="66"/>
      <c r="J35" s="66"/>
      <c r="K35" s="66"/>
      <c r="L35" s="195"/>
    </row>
    <row r="36" spans="1:12" s="196" customFormat="1" ht="13.5" thickBot="1">
      <c r="A36" s="239" t="s">
        <v>34</v>
      </c>
      <c r="B36" s="215">
        <v>340</v>
      </c>
      <c r="C36" s="67">
        <v>1077382</v>
      </c>
      <c r="D36" s="271">
        <v>314593</v>
      </c>
      <c r="E36" s="270">
        <f t="shared" si="8"/>
        <v>736600</v>
      </c>
      <c r="F36" s="66">
        <v>526600</v>
      </c>
      <c r="G36" s="85">
        <v>210000</v>
      </c>
      <c r="H36" s="66"/>
      <c r="I36" s="66">
        <f>I39+I40</f>
        <v>0</v>
      </c>
      <c r="J36" s="66">
        <f>J39+J40</f>
        <v>0</v>
      </c>
      <c r="K36" s="66">
        <f>K39+K40</f>
        <v>0</v>
      </c>
      <c r="L36" s="195"/>
    </row>
    <row r="37" spans="1:12" s="196" customFormat="1" ht="13.5" thickBot="1">
      <c r="A37" s="245" t="s">
        <v>29</v>
      </c>
      <c r="B37" s="216"/>
      <c r="C37" s="274">
        <f>C32-C33-C35-C36</f>
        <v>26926876</v>
      </c>
      <c r="D37" s="277">
        <f>D32-D33-D35-D36</f>
        <v>4619441</v>
      </c>
      <c r="E37" s="270">
        <f t="shared" si="8"/>
        <v>3846400</v>
      </c>
      <c r="F37" s="83">
        <v>3638800</v>
      </c>
      <c r="G37" s="87">
        <v>207600</v>
      </c>
      <c r="H37" s="88"/>
      <c r="I37" s="88"/>
      <c r="J37" s="83"/>
      <c r="K37" s="88"/>
      <c r="L37" s="195"/>
    </row>
    <row r="38" spans="1:12" s="196" customFormat="1" ht="13.5" thickBot="1">
      <c r="A38" s="244" t="s">
        <v>38</v>
      </c>
      <c r="B38" s="217">
        <v>241013</v>
      </c>
      <c r="C38" s="273">
        <v>130056072</v>
      </c>
      <c r="D38" s="63">
        <v>15972437</v>
      </c>
      <c r="E38" s="270">
        <f t="shared" si="8"/>
        <v>10337033</v>
      </c>
      <c r="F38" s="84">
        <f>F39+F40</f>
        <v>7416600</v>
      </c>
      <c r="G38" s="84">
        <f>G39+G40</f>
        <v>2920433</v>
      </c>
      <c r="H38" s="84">
        <f t="shared" ref="H38:I38" si="12">H39+H40</f>
        <v>0</v>
      </c>
      <c r="I38" s="84">
        <f t="shared" si="12"/>
        <v>0</v>
      </c>
      <c r="J38" s="84">
        <f>J39+J40</f>
        <v>0</v>
      </c>
      <c r="K38" s="84">
        <f>K39+K40</f>
        <v>0</v>
      </c>
      <c r="L38" s="195"/>
    </row>
    <row r="39" spans="1:12" s="196" customFormat="1" ht="13.5" thickBot="1">
      <c r="A39" s="243" t="s">
        <v>32</v>
      </c>
      <c r="B39" s="218">
        <v>223</v>
      </c>
      <c r="C39" s="81">
        <v>83108061</v>
      </c>
      <c r="D39" s="278">
        <v>6410022</v>
      </c>
      <c r="E39" s="270">
        <f t="shared" si="8"/>
        <v>9157300</v>
      </c>
      <c r="F39" s="80">
        <v>6758200</v>
      </c>
      <c r="G39" s="89">
        <v>2399100</v>
      </c>
      <c r="H39" s="90"/>
      <c r="I39" s="66"/>
      <c r="J39" s="66"/>
      <c r="K39" s="66"/>
      <c r="L39" s="195"/>
    </row>
    <row r="40" spans="1:12" s="196" customFormat="1" ht="13.5" thickBot="1">
      <c r="A40" s="239" t="s">
        <v>52</v>
      </c>
      <c r="B40" s="219"/>
      <c r="C40" s="276">
        <f>C38-C39</f>
        <v>46948011</v>
      </c>
      <c r="D40" s="271">
        <f>D38-D39</f>
        <v>9562415</v>
      </c>
      <c r="E40" s="270">
        <f t="shared" si="8"/>
        <v>1179733</v>
      </c>
      <c r="F40" s="83">
        <v>658400</v>
      </c>
      <c r="G40" s="91">
        <v>521333</v>
      </c>
      <c r="H40" s="83"/>
      <c r="I40" s="83"/>
      <c r="J40" s="83"/>
      <c r="K40" s="83"/>
      <c r="L40" s="195"/>
    </row>
    <row r="41" spans="1:12" s="196" customFormat="1" ht="13.5" thickBot="1">
      <c r="A41" s="238" t="s">
        <v>35</v>
      </c>
      <c r="B41" s="220" t="s">
        <v>89</v>
      </c>
      <c r="C41" s="63">
        <v>69416852</v>
      </c>
      <c r="D41" s="62">
        <v>163884</v>
      </c>
      <c r="E41" s="61">
        <f t="shared" si="8"/>
        <v>3358067</v>
      </c>
      <c r="F41" s="76">
        <v>900000</v>
      </c>
      <c r="G41" s="77">
        <v>2458067</v>
      </c>
      <c r="H41" s="76"/>
      <c r="I41" s="76"/>
      <c r="J41" s="78"/>
      <c r="K41" s="76"/>
      <c r="L41" s="195"/>
    </row>
    <row r="42" spans="1:12" s="196" customFormat="1" ht="16.5" thickBot="1">
      <c r="A42" s="246" t="s">
        <v>2</v>
      </c>
      <c r="B42" s="221"/>
      <c r="C42" s="62">
        <f>C5+C11+C19+C21+C22+C23+C24+C26+C31+C20</f>
        <v>760687739</v>
      </c>
      <c r="D42" s="62">
        <f>D5+D11+D19+D21+D22+D23+D24+D26+D31+D25</f>
        <v>61409525.260000005</v>
      </c>
      <c r="E42" s="62">
        <f>F42+G42+H42+I42</f>
        <v>61930941</v>
      </c>
      <c r="F42" s="62">
        <f>F5+F11+F19+F21+F22+F23+F24+F26+F31</f>
        <v>29166200</v>
      </c>
      <c r="G42" s="62">
        <f>G5+G11+G19+G21+G22+G23+G24+G26+G32+G38+G41+G25</f>
        <v>26216605</v>
      </c>
      <c r="H42" s="62">
        <f>H5+H11+H19+H21+H22+H23+H24+H26+H32+H38+H41</f>
        <v>6166576</v>
      </c>
      <c r="I42" s="62">
        <f>I5+I11+I19+I21+I22+I23+I24+I26+I32+I38+I41</f>
        <v>381560</v>
      </c>
      <c r="J42" s="62">
        <f>J5+J11+J19+J21+J22+J23+J24+J26+J32+J38+J41</f>
        <v>0</v>
      </c>
      <c r="K42" s="62">
        <f>K5+K11+K19+K21+K22+K23+K24+K26+K32+K38+K41</f>
        <v>0</v>
      </c>
      <c r="L42" s="195"/>
    </row>
    <row r="43" spans="1:12" s="19" customFormat="1">
      <c r="A43" s="19" t="s">
        <v>40</v>
      </c>
      <c r="B43" s="222"/>
      <c r="C43" s="222"/>
      <c r="D43" s="222"/>
      <c r="E43" s="223"/>
      <c r="F43" s="222"/>
      <c r="G43" s="222"/>
      <c r="H43" s="222"/>
    </row>
    <row r="44" spans="1:12" s="19" customFormat="1">
      <c r="A44" s="18" t="s">
        <v>41</v>
      </c>
      <c r="B44" s="223">
        <f>B45+B46</f>
        <v>25694517</v>
      </c>
      <c r="C44" s="230"/>
      <c r="D44" s="230"/>
      <c r="E44" s="223"/>
      <c r="F44" s="223"/>
      <c r="G44" s="223"/>
      <c r="H44" s="223"/>
      <c r="I44" s="23"/>
      <c r="J44" s="23"/>
      <c r="K44" s="23"/>
    </row>
    <row r="45" spans="1:12">
      <c r="A45" s="18" t="s">
        <v>86</v>
      </c>
      <c r="B45" s="224">
        <f>E7+E10+E33+E35</f>
        <v>19108917</v>
      </c>
      <c r="C45" s="224"/>
      <c r="D45" s="224"/>
      <c r="E45" s="224"/>
      <c r="F45" s="224"/>
    </row>
    <row r="46" spans="1:12">
      <c r="A46" t="s">
        <v>87</v>
      </c>
      <c r="B46" s="224">
        <f>E8+E34</f>
        <v>6585600</v>
      </c>
      <c r="E46" s="224"/>
    </row>
    <row r="47" spans="1:12">
      <c r="B47" s="224"/>
    </row>
    <row r="49" spans="5:5">
      <c r="E49" s="224"/>
    </row>
  </sheetData>
  <mergeCells count="6">
    <mergeCell ref="A2:I2"/>
    <mergeCell ref="A3:A4"/>
    <mergeCell ref="B3:B4"/>
    <mergeCell ref="C3:C4"/>
    <mergeCell ref="D3:D4"/>
    <mergeCell ref="E3:I3"/>
  </mergeCells>
  <pageMargins left="0.51181102362204722" right="0.51181102362204722" top="0.35433070866141736" bottom="0.35433070866141736" header="0.31496062992125984" footer="0.31496062992125984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9"/>
  <sheetViews>
    <sheetView zoomScale="90" zoomScaleNormal="90" workbookViewId="0">
      <selection activeCell="D5" sqref="D5"/>
    </sheetView>
  </sheetViews>
  <sheetFormatPr defaultRowHeight="12.75"/>
  <cols>
    <col min="1" max="1" width="41.85546875" customWidth="1"/>
    <col min="2" max="2" width="18.28515625" style="225" customWidth="1"/>
    <col min="3" max="4" width="13.140625" style="225" customWidth="1"/>
    <col min="5" max="5" width="14" style="225" customWidth="1"/>
    <col min="6" max="6" width="14.85546875" style="225" customWidth="1"/>
    <col min="7" max="7" width="15.7109375" style="225" customWidth="1"/>
    <col min="8" max="8" width="13.42578125" style="225" customWidth="1"/>
    <col min="9" max="9" width="15.140625" customWidth="1"/>
    <col min="10" max="10" width="9.42578125" hidden="1" customWidth="1"/>
    <col min="11" max="11" width="10.140625" hidden="1" customWidth="1"/>
    <col min="12" max="12" width="12.28515625" customWidth="1"/>
    <col min="13" max="13" width="10.7109375" customWidth="1"/>
    <col min="14" max="14" width="11" customWidth="1"/>
    <col min="15" max="15" width="11.140625" customWidth="1"/>
    <col min="16" max="16" width="10.7109375" customWidth="1"/>
    <col min="17" max="17" width="10.85546875" customWidth="1"/>
  </cols>
  <sheetData>
    <row r="1" spans="1:12" s="19" customFormat="1" ht="15.75">
      <c r="A1" s="34"/>
      <c r="B1" s="201"/>
      <c r="C1" s="30"/>
      <c r="D1" s="30"/>
      <c r="E1" s="226"/>
      <c r="F1" s="227"/>
      <c r="G1" s="226"/>
      <c r="H1" s="228"/>
      <c r="I1" s="10"/>
      <c r="J1" s="10"/>
      <c r="K1" s="2"/>
      <c r="L1" s="23"/>
    </row>
    <row r="2" spans="1:12" ht="13.5" thickBot="1">
      <c r="A2" s="397" t="s">
        <v>90</v>
      </c>
      <c r="B2" s="397"/>
      <c r="C2" s="397"/>
      <c r="D2" s="397"/>
      <c r="E2" s="397"/>
      <c r="F2" s="397"/>
      <c r="G2" s="397"/>
      <c r="H2" s="397"/>
      <c r="I2" s="397"/>
      <c r="J2" s="279"/>
      <c r="K2" s="3"/>
    </row>
    <row r="3" spans="1:12" ht="16.5" thickBot="1">
      <c r="A3" s="404" t="s">
        <v>0</v>
      </c>
      <c r="B3" s="402" t="s">
        <v>1</v>
      </c>
      <c r="C3" s="406" t="s">
        <v>78</v>
      </c>
      <c r="D3" s="411" t="s">
        <v>91</v>
      </c>
      <c r="E3" s="408" t="s">
        <v>96</v>
      </c>
      <c r="F3" s="409"/>
      <c r="G3" s="409"/>
      <c r="H3" s="409"/>
      <c r="I3" s="410"/>
      <c r="J3" s="59"/>
      <c r="K3" s="29"/>
    </row>
    <row r="4" spans="1:12" ht="34.5" thickBot="1">
      <c r="A4" s="405"/>
      <c r="B4" s="403"/>
      <c r="C4" s="407"/>
      <c r="D4" s="412"/>
      <c r="E4" s="269" t="s">
        <v>2</v>
      </c>
      <c r="F4" s="280" t="s">
        <v>44</v>
      </c>
      <c r="G4" s="280" t="s">
        <v>42</v>
      </c>
      <c r="H4" s="280" t="s">
        <v>3</v>
      </c>
      <c r="I4" s="280" t="s">
        <v>43</v>
      </c>
      <c r="J4" s="27" t="s">
        <v>5</v>
      </c>
      <c r="K4" s="27" t="s">
        <v>4</v>
      </c>
    </row>
    <row r="5" spans="1:12" ht="13.5" thickBot="1">
      <c r="A5" s="233" t="s">
        <v>6</v>
      </c>
      <c r="B5" s="202"/>
      <c r="C5" s="247">
        <f>C6+C9+C10</f>
        <v>117602660</v>
      </c>
      <c r="D5" s="229">
        <f>D6+D9+D10</f>
        <v>19893908</v>
      </c>
      <c r="E5" s="229">
        <f>F5+G5+H5+I5+K5+J5</f>
        <v>10341320</v>
      </c>
      <c r="F5" s="61">
        <f t="shared" ref="F5:K5" si="0">F6+F9+F10</f>
        <v>1746300</v>
      </c>
      <c r="G5" s="229">
        <f t="shared" si="0"/>
        <v>8373650</v>
      </c>
      <c r="H5" s="61">
        <f t="shared" si="0"/>
        <v>0</v>
      </c>
      <c r="I5" s="99">
        <f t="shared" si="0"/>
        <v>221370</v>
      </c>
      <c r="J5" s="61">
        <f t="shared" si="0"/>
        <v>0</v>
      </c>
      <c r="K5" s="61">
        <f t="shared" si="0"/>
        <v>0</v>
      </c>
      <c r="L5" s="1"/>
    </row>
    <row r="6" spans="1:12" ht="13.5" thickBot="1">
      <c r="A6" s="234" t="s">
        <v>7</v>
      </c>
      <c r="B6" s="202"/>
      <c r="C6" s="232">
        <f>C7+C8</f>
        <v>90137162</v>
      </c>
      <c r="D6" s="232">
        <f>D7+D8</f>
        <v>15918893</v>
      </c>
      <c r="E6" s="61">
        <f t="shared" ref="E6:E10" si="1">F6+G6+H6+I6+K6+J6</f>
        <v>7983500</v>
      </c>
      <c r="F6" s="63">
        <f>F7+F8+F10</f>
        <v>1417500</v>
      </c>
      <c r="G6" s="63">
        <f t="shared" ref="G6:K6" si="2">G7+G8</f>
        <v>6396000</v>
      </c>
      <c r="H6" s="63">
        <f t="shared" si="2"/>
        <v>0</v>
      </c>
      <c r="I6" s="63">
        <f t="shared" si="2"/>
        <v>170000</v>
      </c>
      <c r="J6" s="63">
        <f t="shared" si="2"/>
        <v>0</v>
      </c>
      <c r="K6" s="63">
        <f t="shared" si="2"/>
        <v>0</v>
      </c>
      <c r="L6" s="1"/>
    </row>
    <row r="7" spans="1:12" s="196" customFormat="1" ht="13.5" thickBot="1">
      <c r="A7" s="235" t="s">
        <v>92</v>
      </c>
      <c r="B7" s="203">
        <v>211</v>
      </c>
      <c r="C7" s="67">
        <v>90137162</v>
      </c>
      <c r="D7" s="271">
        <v>15918893</v>
      </c>
      <c r="E7" s="270">
        <f t="shared" si="1"/>
        <v>4749700</v>
      </c>
      <c r="F7" s="64">
        <v>768700</v>
      </c>
      <c r="G7" s="65">
        <v>3886000</v>
      </c>
      <c r="H7" s="64"/>
      <c r="I7" s="64">
        <v>95000</v>
      </c>
      <c r="J7" s="64"/>
      <c r="K7" s="64"/>
      <c r="L7" s="195"/>
    </row>
    <row r="8" spans="1:12" s="196" customFormat="1" ht="13.5" thickBot="1">
      <c r="A8" s="236" t="s">
        <v>93</v>
      </c>
      <c r="B8" s="204">
        <v>211</v>
      </c>
      <c r="C8" s="67"/>
      <c r="D8" s="271"/>
      <c r="E8" s="270">
        <f t="shared" si="1"/>
        <v>2905000</v>
      </c>
      <c r="F8" s="66">
        <v>320000</v>
      </c>
      <c r="G8" s="67">
        <v>2510000</v>
      </c>
      <c r="H8" s="66"/>
      <c r="I8" s="68">
        <v>75000</v>
      </c>
      <c r="J8" s="68"/>
      <c r="K8" s="66"/>
      <c r="L8" s="195"/>
    </row>
    <row r="9" spans="1:12" s="196" customFormat="1" ht="13.5" thickBot="1">
      <c r="A9" s="237" t="s">
        <v>8</v>
      </c>
      <c r="B9" s="205">
        <v>212</v>
      </c>
      <c r="C9" s="67">
        <v>337900</v>
      </c>
      <c r="D9" s="271">
        <v>22800</v>
      </c>
      <c r="E9" s="270">
        <f t="shared" si="1"/>
        <v>41400</v>
      </c>
      <c r="F9" s="66"/>
      <c r="G9" s="67">
        <v>41400</v>
      </c>
      <c r="H9" s="66"/>
      <c r="I9" s="66"/>
      <c r="J9" s="66"/>
      <c r="K9" s="66"/>
      <c r="L9" s="195"/>
    </row>
    <row r="10" spans="1:12" s="196" customFormat="1" ht="13.5" thickBot="1">
      <c r="A10" s="237" t="s">
        <v>9</v>
      </c>
      <c r="B10" s="205">
        <v>213</v>
      </c>
      <c r="C10" s="67">
        <v>27127598</v>
      </c>
      <c r="D10" s="277">
        <v>3952215</v>
      </c>
      <c r="E10" s="270">
        <f t="shared" si="1"/>
        <v>2316420</v>
      </c>
      <c r="F10" s="66">
        <v>328800</v>
      </c>
      <c r="G10" s="67">
        <v>1936250</v>
      </c>
      <c r="H10" s="66"/>
      <c r="I10" s="66">
        <v>51370</v>
      </c>
      <c r="J10" s="66"/>
      <c r="K10" s="66"/>
      <c r="L10" s="195"/>
    </row>
    <row r="11" spans="1:12" s="196" customFormat="1" ht="13.5" thickBot="1">
      <c r="A11" s="238" t="s">
        <v>10</v>
      </c>
      <c r="B11" s="206">
        <v>220</v>
      </c>
      <c r="C11" s="63">
        <f>C12+C13+C14+C16+C15</f>
        <v>37320044</v>
      </c>
      <c r="D11" s="63">
        <f>D12+D13+D14+D16+D20+D15</f>
        <v>4979539</v>
      </c>
      <c r="E11" s="63">
        <f t="shared" ref="E11:J11" si="3">E12+E13+E14+E16+E15</f>
        <v>2771877</v>
      </c>
      <c r="F11" s="63">
        <f>F12+F13+F14+F16+F15</f>
        <v>1197300</v>
      </c>
      <c r="G11" s="63">
        <f>G12+G13+G14+G16+G15+G20</f>
        <v>1565987</v>
      </c>
      <c r="H11" s="63">
        <f t="shared" si="3"/>
        <v>0</v>
      </c>
      <c r="I11" s="63">
        <f t="shared" si="3"/>
        <v>8590</v>
      </c>
      <c r="J11" s="63">
        <f t="shared" si="3"/>
        <v>0</v>
      </c>
      <c r="K11" s="63">
        <f>K12+K13+K14+K16</f>
        <v>0</v>
      </c>
      <c r="L11" s="195"/>
    </row>
    <row r="12" spans="1:12" s="196" customFormat="1" ht="13.5" thickBot="1">
      <c r="A12" s="235" t="s">
        <v>11</v>
      </c>
      <c r="B12" s="203">
        <v>221</v>
      </c>
      <c r="C12" s="69">
        <v>1915138</v>
      </c>
      <c r="D12" s="278">
        <v>342701</v>
      </c>
      <c r="E12" s="270">
        <f t="shared" ref="E12:E19" si="4">F12+G12+H12+I12+K12+J12</f>
        <v>173600</v>
      </c>
      <c r="F12" s="68">
        <v>23500</v>
      </c>
      <c r="G12" s="69">
        <v>146700</v>
      </c>
      <c r="H12" s="68"/>
      <c r="I12" s="94">
        <v>3400</v>
      </c>
      <c r="J12" s="64"/>
      <c r="K12" s="68"/>
      <c r="L12" s="195"/>
    </row>
    <row r="13" spans="1:12" s="196" customFormat="1" ht="13.5" thickBot="1">
      <c r="A13" s="239" t="s">
        <v>12</v>
      </c>
      <c r="B13" s="205">
        <v>222</v>
      </c>
      <c r="C13" s="67">
        <v>1306800</v>
      </c>
      <c r="D13" s="271">
        <v>56192</v>
      </c>
      <c r="E13" s="270">
        <f t="shared" si="4"/>
        <v>100000</v>
      </c>
      <c r="F13" s="66">
        <v>100000</v>
      </c>
      <c r="G13" s="67"/>
      <c r="H13" s="66"/>
      <c r="I13" s="66"/>
      <c r="J13" s="66"/>
      <c r="K13" s="66"/>
      <c r="L13" s="195"/>
    </row>
    <row r="14" spans="1:12" s="196" customFormat="1" ht="13.5" thickBot="1">
      <c r="A14" s="235" t="s">
        <v>31</v>
      </c>
      <c r="B14" s="203">
        <v>223</v>
      </c>
      <c r="C14" s="69">
        <v>18624919</v>
      </c>
      <c r="D14" s="271">
        <v>3738666</v>
      </c>
      <c r="E14" s="270">
        <f t="shared" si="4"/>
        <v>1577300</v>
      </c>
      <c r="F14" s="68">
        <v>823800</v>
      </c>
      <c r="G14" s="69">
        <v>753500</v>
      </c>
      <c r="H14" s="68"/>
      <c r="I14" s="68"/>
      <c r="J14" s="70"/>
      <c r="K14" s="68"/>
      <c r="L14" s="195"/>
    </row>
    <row r="15" spans="1:12" s="196" customFormat="1" ht="13.5" thickBot="1">
      <c r="A15" s="240" t="s">
        <v>46</v>
      </c>
      <c r="B15" s="207">
        <v>224</v>
      </c>
      <c r="C15" s="95">
        <v>945567</v>
      </c>
      <c r="D15" s="277">
        <v>257962</v>
      </c>
      <c r="E15" s="270">
        <f t="shared" si="4"/>
        <v>85987</v>
      </c>
      <c r="F15" s="94"/>
      <c r="G15" s="95">
        <v>85987</v>
      </c>
      <c r="H15" s="94"/>
      <c r="I15" s="94"/>
      <c r="J15" s="70"/>
      <c r="K15" s="94"/>
      <c r="L15" s="195"/>
    </row>
    <row r="16" spans="1:12" s="196" customFormat="1" ht="13.5" thickBot="1">
      <c r="A16" s="238" t="s">
        <v>13</v>
      </c>
      <c r="B16" s="206">
        <v>225</v>
      </c>
      <c r="C16" s="63">
        <f>C17+C18</f>
        <v>14527620</v>
      </c>
      <c r="D16" s="63">
        <f>D18</f>
        <v>533816</v>
      </c>
      <c r="E16" s="61">
        <f t="shared" si="4"/>
        <v>834990</v>
      </c>
      <c r="F16" s="63">
        <f>F18</f>
        <v>250000</v>
      </c>
      <c r="G16" s="63">
        <f t="shared" ref="G16:K16" si="5">G17+G18</f>
        <v>579800</v>
      </c>
      <c r="H16" s="63">
        <f t="shared" si="5"/>
        <v>0</v>
      </c>
      <c r="I16" s="63">
        <f t="shared" si="5"/>
        <v>5190</v>
      </c>
      <c r="J16" s="63">
        <f t="shared" si="5"/>
        <v>0</v>
      </c>
      <c r="K16" s="63">
        <f t="shared" si="5"/>
        <v>0</v>
      </c>
      <c r="L16" s="195"/>
    </row>
    <row r="17" spans="1:18" s="196" customFormat="1" ht="12.6" customHeight="1" thickBot="1">
      <c r="A17" s="241" t="s">
        <v>45</v>
      </c>
      <c r="B17" s="208">
        <v>225</v>
      </c>
      <c r="C17" s="65">
        <v>0</v>
      </c>
      <c r="D17" s="278"/>
      <c r="E17" s="270">
        <f t="shared" si="4"/>
        <v>0</v>
      </c>
      <c r="F17" s="71"/>
      <c r="G17" s="65"/>
      <c r="H17" s="71"/>
      <c r="I17" s="71"/>
      <c r="J17" s="71"/>
      <c r="K17" s="71"/>
      <c r="L17" s="195"/>
    </row>
    <row r="18" spans="1:18" s="196" customFormat="1" ht="12.6" customHeight="1" thickBot="1">
      <c r="A18" s="235" t="s">
        <v>14</v>
      </c>
      <c r="B18" s="203">
        <v>225</v>
      </c>
      <c r="C18" s="69">
        <v>14527620</v>
      </c>
      <c r="D18" s="271">
        <v>533816</v>
      </c>
      <c r="E18" s="270">
        <f t="shared" si="4"/>
        <v>834990</v>
      </c>
      <c r="F18" s="68">
        <v>250000</v>
      </c>
      <c r="G18" s="72">
        <v>579800</v>
      </c>
      <c r="H18" s="68"/>
      <c r="I18" s="68">
        <v>5190</v>
      </c>
      <c r="J18" s="68"/>
      <c r="K18" s="68"/>
      <c r="L18" s="195"/>
    </row>
    <row r="19" spans="1:18" s="200" customFormat="1" ht="12.6" customHeight="1" thickBot="1">
      <c r="A19" s="242" t="s">
        <v>30</v>
      </c>
      <c r="B19" s="209" t="s">
        <v>60</v>
      </c>
      <c r="C19" s="74">
        <v>48633796</v>
      </c>
      <c r="D19" s="272">
        <v>4657275</v>
      </c>
      <c r="E19" s="270">
        <f t="shared" si="4"/>
        <v>3292305.25</v>
      </c>
      <c r="F19" s="73">
        <v>639400</v>
      </c>
      <c r="G19" s="74">
        <v>2601305.25</v>
      </c>
      <c r="H19" s="75"/>
      <c r="I19" s="73">
        <v>51600</v>
      </c>
      <c r="J19" s="73">
        <v>0</v>
      </c>
      <c r="K19" s="73"/>
      <c r="L19" s="195"/>
    </row>
    <row r="20" spans="1:18" s="200" customFormat="1" ht="12.6" customHeight="1" thickBot="1">
      <c r="A20" s="242" t="s">
        <v>59</v>
      </c>
      <c r="B20" s="209">
        <v>228</v>
      </c>
      <c r="C20" s="62">
        <v>26173464</v>
      </c>
      <c r="D20" s="62">
        <v>50202</v>
      </c>
      <c r="E20" s="61"/>
      <c r="F20" s="73"/>
      <c r="G20" s="74">
        <v>0</v>
      </c>
      <c r="H20" s="75"/>
      <c r="I20" s="73"/>
      <c r="J20" s="73"/>
      <c r="K20" s="73"/>
      <c r="L20" s="195"/>
    </row>
    <row r="21" spans="1:18" s="200" customFormat="1" ht="12.6" customHeight="1" thickBot="1">
      <c r="A21" s="238" t="s">
        <v>15</v>
      </c>
      <c r="B21" s="206">
        <v>231</v>
      </c>
      <c r="C21" s="63">
        <v>500000</v>
      </c>
      <c r="D21" s="63"/>
      <c r="E21" s="61">
        <f>F21+G21+H21+I21+K21+J21</f>
        <v>0</v>
      </c>
      <c r="F21" s="76"/>
      <c r="G21" s="77"/>
      <c r="H21" s="76"/>
      <c r="I21" s="76"/>
      <c r="J21" s="76"/>
      <c r="K21" s="76"/>
      <c r="L21" s="195"/>
    </row>
    <row r="22" spans="1:18" s="196" customFormat="1" ht="12.6" customHeight="1" thickBot="1">
      <c r="A22" s="238" t="s">
        <v>33</v>
      </c>
      <c r="B22" s="210" t="s">
        <v>58</v>
      </c>
      <c r="C22" s="63">
        <v>7653135</v>
      </c>
      <c r="D22" s="63">
        <v>1449078</v>
      </c>
      <c r="E22" s="61">
        <f>F22+G22+H22+I22+K22+J22</f>
        <v>911884</v>
      </c>
      <c r="F22" s="76"/>
      <c r="G22" s="77">
        <v>911884</v>
      </c>
      <c r="H22" s="76"/>
      <c r="I22" s="76"/>
      <c r="J22" s="78"/>
      <c r="K22" s="76"/>
      <c r="L22" s="195"/>
    </row>
    <row r="23" spans="1:18" s="196" customFormat="1" ht="12.6" customHeight="1" thickBot="1">
      <c r="A23" s="238" t="s">
        <v>16</v>
      </c>
      <c r="B23" s="206">
        <v>251</v>
      </c>
      <c r="C23" s="63">
        <v>102610511</v>
      </c>
      <c r="D23" s="63">
        <v>9532189</v>
      </c>
      <c r="E23" s="61">
        <f>F23+G23+H23+I23+K23+J23</f>
        <v>5171190</v>
      </c>
      <c r="F23" s="76"/>
      <c r="G23" s="77">
        <v>2200000</v>
      </c>
      <c r="H23" s="76">
        <v>2971190</v>
      </c>
      <c r="I23" s="76"/>
      <c r="J23" s="78"/>
      <c r="K23" s="76"/>
      <c r="L23" s="195"/>
    </row>
    <row r="24" spans="1:18" s="196" customFormat="1" ht="16.5" customHeight="1" thickBot="1">
      <c r="A24" s="238" t="s">
        <v>17</v>
      </c>
      <c r="B24" s="206">
        <v>260</v>
      </c>
      <c r="C24" s="77">
        <v>11132500</v>
      </c>
      <c r="D24" s="77">
        <v>1849702.67</v>
      </c>
      <c r="E24" s="61">
        <f>F24+G24+H24+I24+K24+J24</f>
        <v>891908</v>
      </c>
      <c r="F24" s="76">
        <v>4000</v>
      </c>
      <c r="G24" s="77">
        <v>887908</v>
      </c>
      <c r="H24" s="76"/>
      <c r="I24" s="79"/>
      <c r="J24" s="76"/>
      <c r="K24" s="79"/>
      <c r="L24" s="195"/>
    </row>
    <row r="25" spans="1:18" s="196" customFormat="1" ht="17.25" customHeight="1" thickBot="1">
      <c r="A25" s="265" t="s">
        <v>79</v>
      </c>
      <c r="B25" s="206">
        <v>281</v>
      </c>
      <c r="C25" s="77"/>
      <c r="D25" s="77"/>
      <c r="E25" s="61"/>
      <c r="F25" s="76"/>
      <c r="G25" s="77">
        <v>0</v>
      </c>
      <c r="H25" s="76"/>
      <c r="I25" s="79"/>
      <c r="J25" s="76"/>
      <c r="K25" s="79"/>
      <c r="L25" s="195"/>
    </row>
    <row r="26" spans="1:18" s="196" customFormat="1" ht="15" customHeight="1" thickBot="1">
      <c r="A26" s="238" t="s">
        <v>18</v>
      </c>
      <c r="B26" s="206">
        <v>300</v>
      </c>
      <c r="C26" s="77">
        <f>C27+C28+C29+C30</f>
        <v>16819050</v>
      </c>
      <c r="D26" s="76">
        <f>D27+D28+D29+D30</f>
        <v>539691</v>
      </c>
      <c r="E26" s="61">
        <f>F26+G26+H26+I26+K26</f>
        <v>1688002.11</v>
      </c>
      <c r="F26" s="76">
        <f>F27+F28+F29+F30</f>
        <v>315600</v>
      </c>
      <c r="G26" s="76">
        <f t="shared" ref="G26:I26" si="6">G27+G28+G29+G30</f>
        <v>1346002.11</v>
      </c>
      <c r="H26" s="76">
        <f t="shared" si="6"/>
        <v>0</v>
      </c>
      <c r="I26" s="76">
        <f t="shared" si="6"/>
        <v>26400</v>
      </c>
      <c r="J26" s="76"/>
      <c r="K26" s="76">
        <f t="shared" ref="K26" si="7">K27+K28+K29</f>
        <v>0</v>
      </c>
      <c r="L26" s="195"/>
    </row>
    <row r="27" spans="1:18" s="196" customFormat="1" ht="12.6" customHeight="1" thickBot="1">
      <c r="A27" s="235" t="s">
        <v>24</v>
      </c>
      <c r="B27" s="203">
        <v>310</v>
      </c>
      <c r="C27" s="69">
        <v>4279389</v>
      </c>
      <c r="D27" s="271">
        <v>7078</v>
      </c>
      <c r="E27" s="270">
        <f>F27+G27+H27+I27+K27+J27</f>
        <v>1140002.1100000001</v>
      </c>
      <c r="F27" s="68"/>
      <c r="G27" s="69">
        <v>1140002.1100000001</v>
      </c>
      <c r="H27" s="68"/>
      <c r="I27" s="68"/>
      <c r="J27" s="68"/>
      <c r="K27" s="68"/>
      <c r="L27" s="195"/>
    </row>
    <row r="28" spans="1:18" s="196" customFormat="1" ht="12.6" customHeight="1" thickBot="1">
      <c r="A28" s="243" t="s">
        <v>23</v>
      </c>
      <c r="B28" s="211">
        <v>310</v>
      </c>
      <c r="C28" s="81">
        <v>570719</v>
      </c>
      <c r="D28" s="95"/>
      <c r="E28" s="61">
        <f>F28+G28+H28+I28+K28+J28</f>
        <v>0</v>
      </c>
      <c r="F28" s="80"/>
      <c r="G28" s="81"/>
      <c r="H28" s="80"/>
      <c r="I28" s="80"/>
      <c r="J28" s="80"/>
      <c r="K28" s="80"/>
      <c r="L28" s="195"/>
    </row>
    <row r="29" spans="1:18" s="254" customFormat="1" ht="15" customHeight="1">
      <c r="A29" s="241" t="s">
        <v>66</v>
      </c>
      <c r="B29" s="248">
        <v>342</v>
      </c>
      <c r="C29" s="199">
        <v>2040600</v>
      </c>
      <c r="D29" s="199">
        <v>311438</v>
      </c>
      <c r="E29" s="252">
        <f>F29+G29+H29+I29+K29</f>
        <v>196700</v>
      </c>
      <c r="F29" s="65">
        <v>196700</v>
      </c>
      <c r="G29" s="251"/>
      <c r="H29" s="251"/>
      <c r="I29" s="249"/>
      <c r="J29" s="249"/>
      <c r="K29" s="251"/>
      <c r="L29" s="268"/>
      <c r="M29" s="259"/>
      <c r="N29" s="259"/>
    </row>
    <row r="30" spans="1:18" s="196" customFormat="1" ht="13.5" customHeight="1" thickBot="1">
      <c r="A30" s="240" t="s">
        <v>67</v>
      </c>
      <c r="B30" s="255" t="s">
        <v>63</v>
      </c>
      <c r="C30" s="198">
        <v>9928342</v>
      </c>
      <c r="D30" s="198">
        <v>221175</v>
      </c>
      <c r="E30" s="256">
        <f t="shared" ref="E30:E41" si="8">F30+G30+H30+I30+K30+J30</f>
        <v>351300</v>
      </c>
      <c r="F30" s="94">
        <v>118900</v>
      </c>
      <c r="G30" s="95">
        <v>206000</v>
      </c>
      <c r="H30" s="94"/>
      <c r="I30" s="94">
        <v>26400</v>
      </c>
      <c r="J30" s="94"/>
      <c r="K30" s="267"/>
      <c r="L30" s="268"/>
      <c r="M30" s="259"/>
      <c r="N30" s="259"/>
    </row>
    <row r="31" spans="1:18" s="257" customFormat="1" ht="15.75" customHeight="1" thickBot="1">
      <c r="A31" s="238" t="s">
        <v>36</v>
      </c>
      <c r="B31" s="206">
        <v>241</v>
      </c>
      <c r="C31" s="63">
        <f>C32+C38+C41</f>
        <v>412777938</v>
      </c>
      <c r="D31" s="63">
        <f>D32+D38+D41</f>
        <v>78112811.650000006</v>
      </c>
      <c r="E31" s="61">
        <f t="shared" si="8"/>
        <v>31702848</v>
      </c>
      <c r="F31" s="63">
        <f>F32+F38+F41</f>
        <v>25036600</v>
      </c>
      <c r="G31" s="63">
        <v>6666248</v>
      </c>
      <c r="H31" s="63">
        <f t="shared" ref="H31:I31" si="9">H32+H38+H41</f>
        <v>0</v>
      </c>
      <c r="I31" s="63">
        <f t="shared" si="9"/>
        <v>0</v>
      </c>
      <c r="J31" s="63">
        <f t="shared" ref="J31:K31" si="10">J32+J38</f>
        <v>0</v>
      </c>
      <c r="K31" s="77">
        <f t="shared" si="10"/>
        <v>0</v>
      </c>
      <c r="L31" s="258"/>
      <c r="M31" s="259"/>
      <c r="N31" s="259"/>
      <c r="O31" s="259"/>
      <c r="P31" s="259"/>
      <c r="Q31" s="259"/>
      <c r="R31" s="259"/>
    </row>
    <row r="32" spans="1:18" s="196" customFormat="1" ht="12.75" customHeight="1" thickBot="1">
      <c r="A32" s="244" t="s">
        <v>37</v>
      </c>
      <c r="B32" s="212" t="s">
        <v>39</v>
      </c>
      <c r="C32" s="273">
        <v>213972178</v>
      </c>
      <c r="D32" s="63">
        <v>41259516.649999999</v>
      </c>
      <c r="E32" s="275">
        <f t="shared" si="8"/>
        <v>21165200</v>
      </c>
      <c r="F32" s="84">
        <f>F33+F35+F36+F37+F34</f>
        <v>17979200</v>
      </c>
      <c r="G32" s="84">
        <v>3186000</v>
      </c>
      <c r="H32" s="84">
        <f t="shared" ref="H32:I32" si="11">H33+H35+H36+H37+H34</f>
        <v>0</v>
      </c>
      <c r="I32" s="84">
        <f t="shared" si="11"/>
        <v>0</v>
      </c>
      <c r="J32" s="84">
        <f>J33+J35+J36+J37</f>
        <v>0</v>
      </c>
      <c r="K32" s="84">
        <f>K33+K35+K36+K37</f>
        <v>0</v>
      </c>
      <c r="L32" s="195"/>
    </row>
    <row r="33" spans="1:12" s="196" customFormat="1" ht="13.5" thickBot="1">
      <c r="A33" s="237" t="s">
        <v>97</v>
      </c>
      <c r="B33" s="213">
        <v>211</v>
      </c>
      <c r="C33" s="67">
        <v>142585546</v>
      </c>
      <c r="D33" s="278">
        <v>26599867</v>
      </c>
      <c r="E33" s="270">
        <f t="shared" si="8"/>
        <v>8327190</v>
      </c>
      <c r="F33" s="66">
        <v>7254200</v>
      </c>
      <c r="G33" s="67">
        <v>1072990</v>
      </c>
      <c r="H33" s="66"/>
      <c r="I33" s="66"/>
      <c r="J33" s="66"/>
      <c r="K33" s="66"/>
      <c r="L33" s="195"/>
    </row>
    <row r="34" spans="1:12" s="196" customFormat="1" ht="13.5" thickBot="1">
      <c r="A34" s="237" t="s">
        <v>98</v>
      </c>
      <c r="B34" s="213">
        <v>211</v>
      </c>
      <c r="C34" s="67"/>
      <c r="D34" s="271"/>
      <c r="E34" s="270">
        <f t="shared" si="8"/>
        <v>4275200</v>
      </c>
      <c r="F34" s="66">
        <v>3217500</v>
      </c>
      <c r="G34" s="85">
        <v>1057700</v>
      </c>
      <c r="H34" s="86"/>
      <c r="I34" s="66"/>
      <c r="J34" s="66"/>
      <c r="K34" s="66"/>
      <c r="L34" s="195"/>
    </row>
    <row r="35" spans="1:12" s="196" customFormat="1" ht="13.5" thickBot="1">
      <c r="A35" s="239" t="s">
        <v>25</v>
      </c>
      <c r="B35" s="214">
        <v>213</v>
      </c>
      <c r="C35" s="67">
        <v>43382374</v>
      </c>
      <c r="D35" s="271">
        <v>7085776</v>
      </c>
      <c r="E35" s="270">
        <f t="shared" si="8"/>
        <v>3833300</v>
      </c>
      <c r="F35" s="66">
        <v>3161400</v>
      </c>
      <c r="G35" s="85">
        <v>671900</v>
      </c>
      <c r="H35" s="66"/>
      <c r="I35" s="66"/>
      <c r="J35" s="66"/>
      <c r="K35" s="66"/>
      <c r="L35" s="195"/>
    </row>
    <row r="36" spans="1:12" s="196" customFormat="1" ht="13.5" thickBot="1">
      <c r="A36" s="239" t="s">
        <v>34</v>
      </c>
      <c r="B36" s="215">
        <v>340</v>
      </c>
      <c r="C36" s="67">
        <v>1077382</v>
      </c>
      <c r="D36" s="271">
        <v>1121178</v>
      </c>
      <c r="E36" s="270">
        <f t="shared" si="8"/>
        <v>788500</v>
      </c>
      <c r="F36" s="66">
        <v>599000</v>
      </c>
      <c r="G36" s="85">
        <v>189500</v>
      </c>
      <c r="H36" s="66"/>
      <c r="I36" s="66">
        <f>I39+I40</f>
        <v>0</v>
      </c>
      <c r="J36" s="66">
        <f>J39+J40</f>
        <v>0</v>
      </c>
      <c r="K36" s="66">
        <f>K39+K40</f>
        <v>0</v>
      </c>
      <c r="L36" s="195"/>
    </row>
    <row r="37" spans="1:12" s="196" customFormat="1" ht="13.5" thickBot="1">
      <c r="A37" s="245" t="s">
        <v>29</v>
      </c>
      <c r="B37" s="216"/>
      <c r="C37" s="274">
        <f>C32-C33-C35-C36</f>
        <v>26926876</v>
      </c>
      <c r="D37" s="277">
        <f>D32-D33-D35-D36</f>
        <v>6452695.6499999985</v>
      </c>
      <c r="E37" s="270">
        <f t="shared" si="8"/>
        <v>3938610</v>
      </c>
      <c r="F37" s="83">
        <v>3747100</v>
      </c>
      <c r="G37" s="87">
        <v>191510</v>
      </c>
      <c r="H37" s="88"/>
      <c r="I37" s="88"/>
      <c r="J37" s="83"/>
      <c r="K37" s="88"/>
      <c r="L37" s="195"/>
    </row>
    <row r="38" spans="1:12" s="196" customFormat="1" ht="13.5" thickBot="1">
      <c r="A38" s="244" t="s">
        <v>38</v>
      </c>
      <c r="B38" s="217">
        <v>241013</v>
      </c>
      <c r="C38" s="273">
        <v>130056072</v>
      </c>
      <c r="D38" s="63">
        <v>34508003</v>
      </c>
      <c r="E38" s="270">
        <f t="shared" si="8"/>
        <v>8975400</v>
      </c>
      <c r="F38" s="84">
        <f>F39+F40</f>
        <v>6057400</v>
      </c>
      <c r="G38" s="84">
        <f>G39+G40</f>
        <v>2918000</v>
      </c>
      <c r="H38" s="84">
        <f t="shared" ref="H38:I38" si="12">H39+H40</f>
        <v>0</v>
      </c>
      <c r="I38" s="84">
        <f t="shared" si="12"/>
        <v>0</v>
      </c>
      <c r="J38" s="84">
        <f>J39+J40</f>
        <v>0</v>
      </c>
      <c r="K38" s="84">
        <f>K39+K40</f>
        <v>0</v>
      </c>
      <c r="L38" s="195"/>
    </row>
    <row r="39" spans="1:12" s="196" customFormat="1" ht="13.5" thickBot="1">
      <c r="A39" s="243" t="s">
        <v>32</v>
      </c>
      <c r="B39" s="218">
        <v>223</v>
      </c>
      <c r="C39" s="81">
        <v>83108061</v>
      </c>
      <c r="D39" s="278">
        <v>18649805</v>
      </c>
      <c r="E39" s="270">
        <f t="shared" si="8"/>
        <v>7818700</v>
      </c>
      <c r="F39" s="80">
        <v>5505700</v>
      </c>
      <c r="G39" s="89">
        <v>2313000</v>
      </c>
      <c r="H39" s="90"/>
      <c r="I39" s="66"/>
      <c r="J39" s="66"/>
      <c r="K39" s="66"/>
      <c r="L39" s="195"/>
    </row>
    <row r="40" spans="1:12" s="196" customFormat="1" ht="13.5" thickBot="1">
      <c r="A40" s="239" t="s">
        <v>52</v>
      </c>
      <c r="B40" s="219"/>
      <c r="C40" s="276">
        <f>C38-C39</f>
        <v>46948011</v>
      </c>
      <c r="D40" s="271">
        <f>D38-D39</f>
        <v>15858198</v>
      </c>
      <c r="E40" s="270">
        <f t="shared" si="8"/>
        <v>1156700</v>
      </c>
      <c r="F40" s="83">
        <v>551700</v>
      </c>
      <c r="G40" s="91">
        <v>605000</v>
      </c>
      <c r="H40" s="83"/>
      <c r="I40" s="83"/>
      <c r="J40" s="83"/>
      <c r="K40" s="83"/>
      <c r="L40" s="195"/>
    </row>
    <row r="41" spans="1:12" s="196" customFormat="1" ht="13.5" thickBot="1">
      <c r="A41" s="238" t="s">
        <v>35</v>
      </c>
      <c r="B41" s="220" t="s">
        <v>89</v>
      </c>
      <c r="C41" s="63">
        <v>68749688</v>
      </c>
      <c r="D41" s="62">
        <v>2345292</v>
      </c>
      <c r="E41" s="61">
        <f t="shared" si="8"/>
        <v>2255267</v>
      </c>
      <c r="F41" s="76">
        <v>1000000</v>
      </c>
      <c r="G41" s="77">
        <v>1255267</v>
      </c>
      <c r="H41" s="76"/>
      <c r="I41" s="76"/>
      <c r="J41" s="78"/>
      <c r="K41" s="76"/>
      <c r="L41" s="195"/>
    </row>
    <row r="42" spans="1:12" s="196" customFormat="1" ht="16.5" thickBot="1">
      <c r="A42" s="246" t="s">
        <v>2</v>
      </c>
      <c r="B42" s="221"/>
      <c r="C42" s="62">
        <f>C5+C11+C19+C21+C22+C23+C24+C26+C31+C20</f>
        <v>781223098</v>
      </c>
      <c r="D42" s="62">
        <f>D5+D11+D19+D21+D22+D23+D24+D26+D31+D25</f>
        <v>121014194.32000001</v>
      </c>
      <c r="E42" s="62">
        <f>F42+G42+H42+I42</f>
        <v>57464353.359999999</v>
      </c>
      <c r="F42" s="62">
        <f>F5+F11+F19+F21+F22+F23+F24+F26+F31</f>
        <v>28939200</v>
      </c>
      <c r="G42" s="62">
        <f>G5+G11+G19+G21+G22+G23+G24+G26+G32+G38+G41+G25</f>
        <v>25246003.359999999</v>
      </c>
      <c r="H42" s="62">
        <f>H5+H11+H19+H21+H22+H23+H24+H26+H32+H38+H41</f>
        <v>2971190</v>
      </c>
      <c r="I42" s="62">
        <f>I5+I11+I19+I21+I22+I23+I24+I26+I32+I38+I41</f>
        <v>307960</v>
      </c>
      <c r="J42" s="62">
        <f>J5+J11+J19+J21+J22+J23+J24+J26+J32+J38+J41</f>
        <v>0</v>
      </c>
      <c r="K42" s="62">
        <f>K5+K11+K19+K21+K22+K23+K24+K26+K32+K38+K41</f>
        <v>0</v>
      </c>
      <c r="L42" s="195"/>
    </row>
    <row r="43" spans="1:12" s="19" customFormat="1">
      <c r="A43" s="19" t="s">
        <v>40</v>
      </c>
      <c r="B43" s="222"/>
      <c r="C43" s="222"/>
      <c r="D43" s="222"/>
      <c r="E43" s="223"/>
      <c r="F43" s="222"/>
      <c r="G43" s="222"/>
      <c r="H43" s="222"/>
    </row>
    <row r="44" spans="1:12" s="19" customFormat="1">
      <c r="A44" s="18" t="s">
        <v>41</v>
      </c>
      <c r="B44" s="223">
        <f>B45+B46</f>
        <v>26406810</v>
      </c>
      <c r="C44" s="230"/>
      <c r="D44" s="230"/>
      <c r="E44" s="223"/>
      <c r="F44" s="223"/>
      <c r="G44" s="223"/>
      <c r="H44" s="223"/>
      <c r="I44" s="23"/>
      <c r="J44" s="23"/>
      <c r="K44" s="23"/>
    </row>
    <row r="45" spans="1:12">
      <c r="A45" s="18" t="s">
        <v>94</v>
      </c>
      <c r="B45" s="224">
        <f>E7+E10+E33+E35</f>
        <v>19226610</v>
      </c>
      <c r="C45" s="224"/>
      <c r="D45" s="224"/>
      <c r="E45" s="224"/>
      <c r="F45" s="224"/>
    </row>
    <row r="46" spans="1:12">
      <c r="A46" t="s">
        <v>95</v>
      </c>
      <c r="B46" s="224">
        <f>E8+E34</f>
        <v>7180200</v>
      </c>
      <c r="E46" s="224"/>
    </row>
    <row r="47" spans="1:12">
      <c r="B47" s="224"/>
    </row>
    <row r="49" spans="5:5">
      <c r="E49" s="224"/>
    </row>
  </sheetData>
  <mergeCells count="6">
    <mergeCell ref="A2:I2"/>
    <mergeCell ref="A3:A4"/>
    <mergeCell ref="B3:B4"/>
    <mergeCell ref="C3:C4"/>
    <mergeCell ref="D3:D4"/>
    <mergeCell ref="E3:I3"/>
  </mergeCells>
  <pageMargins left="0" right="0" top="0" bottom="0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8"/>
  <sheetViews>
    <sheetView zoomScale="80" zoomScaleNormal="80" zoomScaleSheetLayoutView="80" workbookViewId="0">
      <selection activeCell="C49" sqref="C49"/>
    </sheetView>
  </sheetViews>
  <sheetFormatPr defaultRowHeight="12.75"/>
  <cols>
    <col min="1" max="1" width="44.28515625" customWidth="1"/>
    <col min="2" max="2" width="14.28515625" customWidth="1"/>
    <col min="3" max="3" width="18" customWidth="1"/>
    <col min="4" max="4" width="15.140625" customWidth="1"/>
    <col min="5" max="5" width="14.140625" customWidth="1"/>
    <col min="6" max="6" width="13.7109375" customWidth="1"/>
    <col min="7" max="7" width="44.5703125" customWidth="1"/>
    <col min="8" max="8" width="13.5703125" customWidth="1"/>
    <col min="9" max="9" width="16.140625" customWidth="1"/>
  </cols>
  <sheetData>
    <row r="1" spans="1:9" ht="13.5" thickBot="1">
      <c r="A1" s="397" t="s">
        <v>108</v>
      </c>
      <c r="B1" s="397"/>
      <c r="C1" s="397"/>
      <c r="D1" s="397"/>
      <c r="E1" s="397"/>
      <c r="F1" s="397"/>
      <c r="G1" s="397"/>
      <c r="H1" s="397"/>
      <c r="I1" s="397"/>
    </row>
    <row r="2" spans="1:9">
      <c r="A2" s="404" t="s">
        <v>0</v>
      </c>
      <c r="B2" s="402" t="s">
        <v>1</v>
      </c>
      <c r="C2" s="406" t="s">
        <v>78</v>
      </c>
      <c r="D2" s="402" t="s">
        <v>101</v>
      </c>
      <c r="E2" s="408" t="s">
        <v>102</v>
      </c>
      <c r="F2" s="413"/>
      <c r="G2" s="413"/>
      <c r="H2" s="413"/>
      <c r="I2" s="414"/>
    </row>
    <row r="3" spans="1:9" ht="32.25" customHeight="1" thickBot="1">
      <c r="A3" s="405"/>
      <c r="B3" s="403"/>
      <c r="C3" s="407"/>
      <c r="D3" s="403"/>
      <c r="E3" s="269" t="s">
        <v>2</v>
      </c>
      <c r="F3" s="27" t="s">
        <v>44</v>
      </c>
      <c r="G3" s="27" t="s">
        <v>42</v>
      </c>
      <c r="H3" s="27" t="s">
        <v>3</v>
      </c>
      <c r="I3" s="27" t="s">
        <v>43</v>
      </c>
    </row>
    <row r="4" spans="1:9" ht="13.5" thickBot="1">
      <c r="A4" s="233" t="s">
        <v>6</v>
      </c>
      <c r="B4" s="202"/>
      <c r="C4" s="282">
        <f>C5+C8+C9</f>
        <v>117602660</v>
      </c>
      <c r="D4" s="283">
        <f>D5+D8+D9</f>
        <v>29456018.579999998</v>
      </c>
      <c r="E4" s="284">
        <f t="shared" ref="E4:E9" si="0">F4+G4+H4+I4+K4+J4</f>
        <v>10452648.15</v>
      </c>
      <c r="F4" s="284">
        <f>F5+F8+F9</f>
        <v>1499500</v>
      </c>
      <c r="G4" s="284">
        <f>G5+G8+G9</f>
        <v>8731778.1500000004</v>
      </c>
      <c r="H4" s="285">
        <f t="shared" ref="H4:I4" si="1">H5+H8+H9</f>
        <v>0</v>
      </c>
      <c r="I4" s="286">
        <f t="shared" si="1"/>
        <v>221370</v>
      </c>
    </row>
    <row r="5" spans="1:9" ht="13.5" thickBot="1">
      <c r="A5" s="234" t="s">
        <v>7</v>
      </c>
      <c r="B5" s="202"/>
      <c r="C5" s="283">
        <f>C6+C7</f>
        <v>90137162</v>
      </c>
      <c r="D5" s="283">
        <v>23369468.43</v>
      </c>
      <c r="E5" s="285">
        <f t="shared" si="0"/>
        <v>7992700</v>
      </c>
      <c r="F5" s="76">
        <f t="shared" ref="F5" si="2">F6+F7</f>
        <v>1151700</v>
      </c>
      <c r="G5" s="76">
        <f t="shared" ref="G5:I5" si="3">G6+G7</f>
        <v>6671000</v>
      </c>
      <c r="H5" s="76">
        <f t="shared" si="3"/>
        <v>0</v>
      </c>
      <c r="I5" s="76">
        <f t="shared" si="3"/>
        <v>170000</v>
      </c>
    </row>
    <row r="6" spans="1:9" ht="13.5" thickBot="1">
      <c r="A6" s="235" t="s">
        <v>99</v>
      </c>
      <c r="B6" s="203">
        <v>211</v>
      </c>
      <c r="C6" s="287">
        <v>90137162</v>
      </c>
      <c r="D6" s="287">
        <v>23369468.43</v>
      </c>
      <c r="E6" s="288">
        <f t="shared" si="0"/>
        <v>4901700</v>
      </c>
      <c r="F6" s="64">
        <v>791700</v>
      </c>
      <c r="G6" s="289">
        <v>4015000</v>
      </c>
      <c r="H6" s="64"/>
      <c r="I6" s="64">
        <v>95000</v>
      </c>
    </row>
    <row r="7" spans="1:9" ht="13.5" thickBot="1">
      <c r="A7" s="236" t="s">
        <v>100</v>
      </c>
      <c r="B7" s="204">
        <v>211</v>
      </c>
      <c r="C7" s="287">
        <v>0</v>
      </c>
      <c r="D7" s="287">
        <v>0</v>
      </c>
      <c r="E7" s="288">
        <f t="shared" si="0"/>
        <v>3091000</v>
      </c>
      <c r="F7" s="66">
        <v>360000</v>
      </c>
      <c r="G7" s="287">
        <v>2656000</v>
      </c>
      <c r="H7" s="66"/>
      <c r="I7" s="68">
        <v>75000</v>
      </c>
    </row>
    <row r="8" spans="1:9" ht="13.5" thickBot="1">
      <c r="A8" s="237" t="s">
        <v>8</v>
      </c>
      <c r="B8" s="205">
        <v>212</v>
      </c>
      <c r="C8" s="287">
        <v>337900</v>
      </c>
      <c r="D8" s="287">
        <v>35600</v>
      </c>
      <c r="E8" s="288">
        <f t="shared" si="0"/>
        <v>41700</v>
      </c>
      <c r="F8" s="66"/>
      <c r="G8" s="287">
        <v>41700</v>
      </c>
      <c r="H8" s="66"/>
      <c r="I8" s="66">
        <v>0</v>
      </c>
    </row>
    <row r="9" spans="1:9" ht="13.5" thickBot="1">
      <c r="A9" s="237" t="s">
        <v>9</v>
      </c>
      <c r="B9" s="205">
        <v>213</v>
      </c>
      <c r="C9" s="287">
        <v>27127598</v>
      </c>
      <c r="D9" s="287">
        <v>6050950.1500000004</v>
      </c>
      <c r="E9" s="288">
        <f t="shared" si="0"/>
        <v>2418248.15</v>
      </c>
      <c r="F9" s="66">
        <v>347800</v>
      </c>
      <c r="G9" s="287">
        <v>2019078.15</v>
      </c>
      <c r="H9" s="66"/>
      <c r="I9" s="66">
        <v>51370</v>
      </c>
    </row>
    <row r="10" spans="1:9" ht="13.5" thickBot="1">
      <c r="A10" s="238" t="s">
        <v>10</v>
      </c>
      <c r="B10" s="206">
        <v>220</v>
      </c>
      <c r="C10" s="76">
        <f>C11+C12+C13+C15+C14</f>
        <v>37320044</v>
      </c>
      <c r="D10" s="76">
        <f>D11+D12+D13+D14+D15+D16+D17+D18+D19+D20+D21+D22+D23+D24</f>
        <v>42275901.129999995</v>
      </c>
      <c r="E10" s="76">
        <f t="shared" ref="E10:I10" si="4">E11+E12+E13+E15+E14</f>
        <v>2653187.4</v>
      </c>
      <c r="F10" s="76">
        <f>F11+F12+F13+F15+F14+F19</f>
        <v>1082800</v>
      </c>
      <c r="G10" s="76">
        <f>G11+G12+G13+G15+G14+G19</f>
        <v>1566987.4</v>
      </c>
      <c r="H10" s="76">
        <f t="shared" si="4"/>
        <v>0</v>
      </c>
      <c r="I10" s="76">
        <f t="shared" si="4"/>
        <v>3400</v>
      </c>
    </row>
    <row r="11" spans="1:9" ht="13.5" thickBot="1">
      <c r="A11" s="235" t="s">
        <v>11</v>
      </c>
      <c r="B11" s="203">
        <v>221</v>
      </c>
      <c r="C11" s="290">
        <v>1915138</v>
      </c>
      <c r="D11" s="287">
        <v>471094.79</v>
      </c>
      <c r="E11" s="288">
        <f t="shared" ref="E11:E18" si="5">F11+G11+H11+I11+K11+J11</f>
        <v>173600</v>
      </c>
      <c r="F11" s="68">
        <v>23500</v>
      </c>
      <c r="G11" s="290">
        <v>146700</v>
      </c>
      <c r="H11" s="68"/>
      <c r="I11" s="94">
        <v>3400</v>
      </c>
    </row>
    <row r="12" spans="1:9" ht="13.5" thickBot="1">
      <c r="A12" s="239" t="s">
        <v>12</v>
      </c>
      <c r="B12" s="205">
        <v>222</v>
      </c>
      <c r="C12" s="287">
        <v>1306800</v>
      </c>
      <c r="D12" s="287">
        <v>171770</v>
      </c>
      <c r="E12" s="288">
        <f t="shared" si="5"/>
        <v>25000</v>
      </c>
      <c r="F12" s="66">
        <v>25000</v>
      </c>
      <c r="G12" s="287">
        <v>0</v>
      </c>
      <c r="H12" s="66"/>
      <c r="I12" s="66">
        <v>0</v>
      </c>
    </row>
    <row r="13" spans="1:9" ht="13.5" thickBot="1">
      <c r="A13" s="235" t="s">
        <v>31</v>
      </c>
      <c r="B13" s="203">
        <v>223</v>
      </c>
      <c r="C13" s="290">
        <v>18624919</v>
      </c>
      <c r="D13" s="287">
        <v>5546783.2699999996</v>
      </c>
      <c r="E13" s="288">
        <f t="shared" si="5"/>
        <v>1578800</v>
      </c>
      <c r="F13" s="68">
        <v>824300</v>
      </c>
      <c r="G13" s="290">
        <v>754500</v>
      </c>
      <c r="H13" s="68"/>
      <c r="I13" s="68">
        <v>0</v>
      </c>
    </row>
    <row r="14" spans="1:9" ht="13.5" thickBot="1">
      <c r="A14" s="240" t="s">
        <v>46</v>
      </c>
      <c r="B14" s="207">
        <v>224</v>
      </c>
      <c r="C14" s="267">
        <v>945567</v>
      </c>
      <c r="D14" s="287">
        <v>343949.6</v>
      </c>
      <c r="E14" s="288">
        <f t="shared" si="5"/>
        <v>85987.4</v>
      </c>
      <c r="F14" s="94"/>
      <c r="G14" s="267">
        <v>85987.4</v>
      </c>
      <c r="H14" s="94"/>
      <c r="I14" s="94">
        <v>0</v>
      </c>
    </row>
    <row r="15" spans="1:9" ht="13.5" thickBot="1">
      <c r="A15" s="238" t="s">
        <v>13</v>
      </c>
      <c r="B15" s="206">
        <v>225</v>
      </c>
      <c r="C15" s="76">
        <f>C16+C17</f>
        <v>14527620</v>
      </c>
      <c r="D15" s="76">
        <v>1174654.7</v>
      </c>
      <c r="E15" s="285">
        <f t="shared" si="5"/>
        <v>789800</v>
      </c>
      <c r="F15" s="76">
        <f>F17</f>
        <v>210000</v>
      </c>
      <c r="G15" s="76">
        <v>579800</v>
      </c>
      <c r="H15" s="76">
        <f t="shared" ref="H15:I15" si="6">H16+H17</f>
        <v>0</v>
      </c>
      <c r="I15" s="76">
        <f t="shared" si="6"/>
        <v>0</v>
      </c>
    </row>
    <row r="16" spans="1:9" ht="13.5" thickBot="1">
      <c r="A16" s="241" t="s">
        <v>45</v>
      </c>
      <c r="B16" s="208">
        <v>225</v>
      </c>
      <c r="C16" s="289">
        <v>0</v>
      </c>
      <c r="D16" s="291">
        <v>0</v>
      </c>
      <c r="E16" s="288">
        <f t="shared" si="5"/>
        <v>0</v>
      </c>
      <c r="F16" s="71"/>
      <c r="G16" s="289"/>
      <c r="H16" s="71"/>
      <c r="I16" s="71">
        <v>0</v>
      </c>
    </row>
    <row r="17" spans="1:9" ht="13.5" thickBot="1">
      <c r="A17" s="235" t="s">
        <v>14</v>
      </c>
      <c r="B17" s="203">
        <v>225</v>
      </c>
      <c r="C17" s="290">
        <v>14527620</v>
      </c>
      <c r="D17" s="290">
        <v>1174654.7</v>
      </c>
      <c r="E17" s="288">
        <f t="shared" si="5"/>
        <v>210000</v>
      </c>
      <c r="F17" s="68">
        <v>210000</v>
      </c>
      <c r="G17" s="68"/>
      <c r="H17" s="68"/>
      <c r="I17" s="68">
        <v>0</v>
      </c>
    </row>
    <row r="18" spans="1:9" ht="13.5" thickBot="1">
      <c r="A18" s="242" t="s">
        <v>30</v>
      </c>
      <c r="B18" s="209" t="s">
        <v>60</v>
      </c>
      <c r="C18" s="292">
        <v>48633796</v>
      </c>
      <c r="D18" s="293">
        <v>7958026.4699999997</v>
      </c>
      <c r="E18" s="288">
        <f t="shared" si="5"/>
        <v>2758612.92</v>
      </c>
      <c r="F18" s="73">
        <v>403900</v>
      </c>
      <c r="G18" s="292">
        <f>2235555.92+68557</f>
        <v>2304112.92</v>
      </c>
      <c r="H18" s="75"/>
      <c r="I18" s="73">
        <v>50600</v>
      </c>
    </row>
    <row r="19" spans="1:9" ht="13.5" thickBot="1">
      <c r="A19" s="242" t="s">
        <v>59</v>
      </c>
      <c r="B19" s="209">
        <v>228</v>
      </c>
      <c r="C19" s="73">
        <v>26173464</v>
      </c>
      <c r="D19" s="73">
        <v>433804.33</v>
      </c>
      <c r="E19" s="285"/>
      <c r="F19" s="73"/>
      <c r="G19" s="292">
        <v>0</v>
      </c>
      <c r="H19" s="75"/>
      <c r="I19" s="73">
        <v>0</v>
      </c>
    </row>
    <row r="20" spans="1:9" ht="13.5" thickBot="1">
      <c r="A20" s="238" t="s">
        <v>15</v>
      </c>
      <c r="B20" s="206">
        <v>231</v>
      </c>
      <c r="C20" s="76">
        <v>500000</v>
      </c>
      <c r="D20" s="76">
        <v>0</v>
      </c>
      <c r="E20" s="285">
        <f>F20+G20+H20+I20+K20+J20</f>
        <v>0</v>
      </c>
      <c r="F20" s="76"/>
      <c r="G20" s="294"/>
      <c r="H20" s="76"/>
      <c r="I20" s="76">
        <v>0</v>
      </c>
    </row>
    <row r="21" spans="1:9" ht="13.5" thickBot="1">
      <c r="A21" s="238" t="s">
        <v>33</v>
      </c>
      <c r="B21" s="210" t="s">
        <v>58</v>
      </c>
      <c r="C21" s="76">
        <v>7653135</v>
      </c>
      <c r="D21" s="76">
        <v>2470635.34</v>
      </c>
      <c r="E21" s="285">
        <f>F21+G21+H21+I21+K21+J21</f>
        <v>470188</v>
      </c>
      <c r="F21" s="76"/>
      <c r="G21" s="294">
        <f>470188+0</f>
        <v>470188</v>
      </c>
      <c r="H21" s="76"/>
      <c r="I21" s="76">
        <v>0</v>
      </c>
    </row>
    <row r="22" spans="1:9" ht="13.5" thickBot="1">
      <c r="A22" s="238" t="s">
        <v>16</v>
      </c>
      <c r="B22" s="206">
        <v>251</v>
      </c>
      <c r="C22" s="76">
        <v>102610511</v>
      </c>
      <c r="D22" s="76">
        <v>19720198.02</v>
      </c>
      <c r="E22" s="285">
        <f>F22+G22+H22+I22+K22+J22</f>
        <v>1851000</v>
      </c>
      <c r="F22" s="76"/>
      <c r="G22" s="294">
        <v>1851000</v>
      </c>
      <c r="H22" s="76">
        <v>0</v>
      </c>
      <c r="I22" s="76">
        <v>0</v>
      </c>
    </row>
    <row r="23" spans="1:9" ht="13.5" thickBot="1">
      <c r="A23" s="238" t="s">
        <v>17</v>
      </c>
      <c r="B23" s="206">
        <v>260</v>
      </c>
      <c r="C23" s="294">
        <v>11132500</v>
      </c>
      <c r="D23" s="294">
        <v>2711963.54</v>
      </c>
      <c r="E23" s="285">
        <f>F23+G23+H23+I23+K23+J23</f>
        <v>871878.19</v>
      </c>
      <c r="F23" s="76">
        <v>4000</v>
      </c>
      <c r="G23" s="294">
        <f>840000+27878.19</f>
        <v>867878.19</v>
      </c>
      <c r="H23" s="76"/>
      <c r="I23" s="79">
        <v>0</v>
      </c>
    </row>
    <row r="24" spans="1:9" ht="33.75" customHeight="1" thickBot="1">
      <c r="A24" s="265" t="s">
        <v>79</v>
      </c>
      <c r="B24" s="206">
        <v>281</v>
      </c>
      <c r="C24" s="294"/>
      <c r="D24" s="294">
        <v>98366.37</v>
      </c>
      <c r="E24" s="285"/>
      <c r="F24" s="76"/>
      <c r="G24" s="294">
        <v>83825</v>
      </c>
      <c r="H24" s="76"/>
      <c r="I24" s="79">
        <v>0</v>
      </c>
    </row>
    <row r="25" spans="1:9" ht="13.5" thickBot="1">
      <c r="A25" s="238" t="s">
        <v>18</v>
      </c>
      <c r="B25" s="206">
        <v>300</v>
      </c>
      <c r="C25" s="294">
        <f>C26+C27+C28+C29</f>
        <v>16819050</v>
      </c>
      <c r="D25" s="76">
        <f>D26+D27+D28+D29</f>
        <v>2212188.19</v>
      </c>
      <c r="E25" s="285">
        <f>F25+G26+H25+I25+K25</f>
        <v>1545774.06</v>
      </c>
      <c r="F25" s="76">
        <f>F26+F27+F28+F29</f>
        <v>364000</v>
      </c>
      <c r="G25" s="295">
        <f>G26+G29</f>
        <v>1661374.06</v>
      </c>
      <c r="H25" s="76">
        <f t="shared" ref="H25:I25" si="7">H26+H27+H28+H29</f>
        <v>0</v>
      </c>
      <c r="I25" s="76">
        <f t="shared" si="7"/>
        <v>26400</v>
      </c>
    </row>
    <row r="26" spans="1:9" ht="13.5" thickBot="1">
      <c r="A26" s="235" t="s">
        <v>24</v>
      </c>
      <c r="B26" s="203">
        <v>310</v>
      </c>
      <c r="C26" s="290">
        <v>4279389</v>
      </c>
      <c r="D26" s="296">
        <v>1003354.19</v>
      </c>
      <c r="E26" s="288">
        <f>F26+H26+I26+K26+J26</f>
        <v>84000</v>
      </c>
      <c r="F26" s="68">
        <v>84000</v>
      </c>
      <c r="G26" s="78">
        <v>1155374.06</v>
      </c>
      <c r="H26" s="68"/>
      <c r="I26" s="68">
        <v>0</v>
      </c>
    </row>
    <row r="27" spans="1:9" ht="13.5" thickBot="1">
      <c r="A27" s="243" t="s">
        <v>23</v>
      </c>
      <c r="B27" s="211">
        <v>310</v>
      </c>
      <c r="C27" s="297">
        <v>570719</v>
      </c>
      <c r="D27" s="267">
        <v>0</v>
      </c>
      <c r="E27" s="285">
        <f>F27+G27+H27+I27+K27+J27</f>
        <v>0</v>
      </c>
      <c r="F27" s="80"/>
      <c r="G27" s="297"/>
      <c r="H27" s="80"/>
      <c r="I27" s="80">
        <v>0</v>
      </c>
    </row>
    <row r="28" spans="1:9">
      <c r="A28" s="241" t="s">
        <v>66</v>
      </c>
      <c r="B28" s="248">
        <v>342</v>
      </c>
      <c r="C28" s="64">
        <v>2040600</v>
      </c>
      <c r="D28" s="64">
        <v>577513.85</v>
      </c>
      <c r="E28" s="298">
        <f>F28+G28+H28+I28+K28</f>
        <v>0</v>
      </c>
      <c r="F28" s="289"/>
      <c r="G28" s="299"/>
      <c r="H28" s="299"/>
      <c r="I28" s="71">
        <v>0</v>
      </c>
    </row>
    <row r="29" spans="1:9" ht="23.25" thickBot="1">
      <c r="A29" s="240" t="s">
        <v>67</v>
      </c>
      <c r="B29" s="255" t="s">
        <v>63</v>
      </c>
      <c r="C29" s="300">
        <v>9928342</v>
      </c>
      <c r="D29" s="300">
        <v>631320.15</v>
      </c>
      <c r="E29" s="301">
        <f t="shared" ref="E29:E40" si="8">F29+G29+H29+I29+K29+J29</f>
        <v>812400</v>
      </c>
      <c r="F29" s="94">
        <v>280000</v>
      </c>
      <c r="G29" s="267">
        <f>450000+56000</f>
        <v>506000</v>
      </c>
      <c r="H29" s="94"/>
      <c r="I29" s="94">
        <v>26400</v>
      </c>
    </row>
    <row r="30" spans="1:9" ht="13.5" thickBot="1">
      <c r="A30" s="238" t="s">
        <v>36</v>
      </c>
      <c r="B30" s="206">
        <v>241</v>
      </c>
      <c r="C30" s="76">
        <f>C31+C37+C40</f>
        <v>412777938</v>
      </c>
      <c r="D30" s="76">
        <v>125920482.48</v>
      </c>
      <c r="E30" s="285">
        <f t="shared" si="8"/>
        <v>31312400</v>
      </c>
      <c r="F30" s="76">
        <f>F31+F37</f>
        <v>25633400</v>
      </c>
      <c r="G30" s="76">
        <f>G31+G37</f>
        <v>5679000</v>
      </c>
      <c r="H30" s="76">
        <f t="shared" ref="H30:I30" si="9">H31+H37+H40</f>
        <v>0</v>
      </c>
      <c r="I30" s="76">
        <f t="shared" si="9"/>
        <v>0</v>
      </c>
    </row>
    <row r="31" spans="1:9" ht="13.5" thickBot="1">
      <c r="A31" s="244" t="s">
        <v>37</v>
      </c>
      <c r="B31" s="212" t="s">
        <v>39</v>
      </c>
      <c r="C31" s="302">
        <v>213972178</v>
      </c>
      <c r="D31" s="296">
        <f>73498758.56+2836264</f>
        <v>76335022.560000002</v>
      </c>
      <c r="E31" s="303">
        <f t="shared" si="8"/>
        <v>21198200</v>
      </c>
      <c r="F31" s="82">
        <f>F32+F33+F34+F35+F36</f>
        <v>17939200</v>
      </c>
      <c r="G31" s="82">
        <f>G32+G33+G34+G35+G36</f>
        <v>3259000</v>
      </c>
      <c r="H31" s="82">
        <f t="shared" ref="H31:I31" si="10">H32+H34+H35+H36+H33</f>
        <v>0</v>
      </c>
      <c r="I31" s="82">
        <f t="shared" si="10"/>
        <v>0</v>
      </c>
    </row>
    <row r="32" spans="1:9" ht="13.5" thickBot="1">
      <c r="A32" s="237" t="s">
        <v>104</v>
      </c>
      <c r="B32" s="213">
        <v>211</v>
      </c>
      <c r="C32" s="287">
        <v>142585546</v>
      </c>
      <c r="D32" s="291">
        <v>39021969.450000003</v>
      </c>
      <c r="E32" s="288">
        <f t="shared" si="8"/>
        <v>8658590</v>
      </c>
      <c r="F32" s="66">
        <v>7525600</v>
      </c>
      <c r="G32" s="287">
        <v>1132990</v>
      </c>
      <c r="H32" s="66"/>
      <c r="I32" s="66"/>
    </row>
    <row r="33" spans="1:9" ht="13.5" thickBot="1">
      <c r="A33" s="237" t="s">
        <v>105</v>
      </c>
      <c r="B33" s="213">
        <v>211</v>
      </c>
      <c r="C33" s="287"/>
      <c r="D33" s="296"/>
      <c r="E33" s="288">
        <f t="shared" si="8"/>
        <v>4787100</v>
      </c>
      <c r="F33" s="66">
        <v>3779400</v>
      </c>
      <c r="G33" s="86">
        <v>1007700</v>
      </c>
      <c r="H33" s="86"/>
      <c r="I33" s="66"/>
    </row>
    <row r="34" spans="1:9" ht="13.5" thickBot="1">
      <c r="A34" s="239" t="s">
        <v>25</v>
      </c>
      <c r="B34" s="214">
        <v>213</v>
      </c>
      <c r="C34" s="287">
        <v>43382374</v>
      </c>
      <c r="D34" s="296">
        <v>10690427.15</v>
      </c>
      <c r="E34" s="288">
        <f t="shared" si="8"/>
        <v>4090200</v>
      </c>
      <c r="F34" s="66">
        <v>3415300</v>
      </c>
      <c r="G34" s="86">
        <v>674900</v>
      </c>
      <c r="H34" s="66"/>
      <c r="I34" s="66"/>
    </row>
    <row r="35" spans="1:9" ht="13.5" thickBot="1">
      <c r="A35" s="239" t="s">
        <v>34</v>
      </c>
      <c r="B35" s="215">
        <v>340</v>
      </c>
      <c r="C35" s="287">
        <v>1077382</v>
      </c>
      <c r="D35" s="296">
        <v>2576356.1</v>
      </c>
      <c r="E35" s="288">
        <f t="shared" si="8"/>
        <v>678933</v>
      </c>
      <c r="F35" s="66">
        <v>535800</v>
      </c>
      <c r="G35" s="86">
        <v>143133</v>
      </c>
      <c r="H35" s="66"/>
      <c r="I35" s="66">
        <f>I38+I39</f>
        <v>0</v>
      </c>
    </row>
    <row r="36" spans="1:9" ht="13.5" thickBot="1">
      <c r="A36" s="245" t="s">
        <v>29</v>
      </c>
      <c r="B36" s="216"/>
      <c r="C36" s="304">
        <f>C31-C32-C34-C35</f>
        <v>26926876</v>
      </c>
      <c r="D36" s="305">
        <f>D31-D32-D34-D35</f>
        <v>24046269.859999999</v>
      </c>
      <c r="E36" s="288">
        <f t="shared" si="8"/>
        <v>2983377</v>
      </c>
      <c r="F36" s="281">
        <v>2683100</v>
      </c>
      <c r="G36" s="306">
        <v>300277</v>
      </c>
      <c r="H36" s="88"/>
      <c r="I36" s="88"/>
    </row>
    <row r="37" spans="1:9" ht="13.5" thickBot="1">
      <c r="A37" s="244" t="s">
        <v>38</v>
      </c>
      <c r="B37" s="217">
        <v>241013</v>
      </c>
      <c r="C37" s="302">
        <v>130056072</v>
      </c>
      <c r="D37" s="296">
        <v>47342191</v>
      </c>
      <c r="E37" s="288">
        <f t="shared" si="8"/>
        <v>10114200</v>
      </c>
      <c r="F37" s="82">
        <f>F38+F39</f>
        <v>7694200</v>
      </c>
      <c r="G37" s="82">
        <f>G38+G39</f>
        <v>2420000</v>
      </c>
      <c r="H37" s="82">
        <f t="shared" ref="H37:I37" si="11">H38+H39</f>
        <v>0</v>
      </c>
      <c r="I37" s="82">
        <f t="shared" si="11"/>
        <v>0</v>
      </c>
    </row>
    <row r="38" spans="1:9" ht="13.5" thickBot="1">
      <c r="A38" s="243" t="s">
        <v>32</v>
      </c>
      <c r="B38" s="218">
        <v>223</v>
      </c>
      <c r="C38" s="297">
        <v>83108061</v>
      </c>
      <c r="D38" s="297">
        <v>28332499.170000002</v>
      </c>
      <c r="E38" s="288">
        <f t="shared" si="8"/>
        <v>8766000</v>
      </c>
      <c r="F38" s="80">
        <v>7002000</v>
      </c>
      <c r="G38" s="80">
        <v>1764000</v>
      </c>
      <c r="H38" s="90"/>
      <c r="I38" s="66"/>
    </row>
    <row r="39" spans="1:9" ht="13.5" thickBot="1">
      <c r="A39" s="239" t="s">
        <v>52</v>
      </c>
      <c r="B39" s="219"/>
      <c r="C39" s="307">
        <f>C37-C38</f>
        <v>46948011</v>
      </c>
      <c r="D39" s="296">
        <f>D37-D38</f>
        <v>19009691.829999998</v>
      </c>
      <c r="E39" s="288">
        <f t="shared" si="8"/>
        <v>1348200</v>
      </c>
      <c r="F39" s="83">
        <v>692200</v>
      </c>
      <c r="G39" s="83">
        <v>656000</v>
      </c>
      <c r="H39" s="83"/>
      <c r="I39" s="83"/>
    </row>
    <row r="40" spans="1:9" ht="13.5" thickBot="1">
      <c r="A40" s="238" t="s">
        <v>35</v>
      </c>
      <c r="B40" s="220" t="s">
        <v>89</v>
      </c>
      <c r="C40" s="76">
        <v>68749688</v>
      </c>
      <c r="D40" s="296">
        <f>2213632.19+71471.63+29636.73</f>
        <v>2314740.5499999998</v>
      </c>
      <c r="E40" s="285">
        <f t="shared" si="8"/>
        <v>1795567</v>
      </c>
      <c r="F40" s="76">
        <v>1000000</v>
      </c>
      <c r="G40" s="294">
        <v>795567</v>
      </c>
      <c r="H40" s="76"/>
      <c r="I40" s="76"/>
    </row>
    <row r="41" spans="1:9" ht="16.5" thickBot="1">
      <c r="A41" s="246" t="s">
        <v>2</v>
      </c>
      <c r="B41" s="221"/>
      <c r="C41" s="73">
        <f>C4+C10+C18+C20+C21+C22+C23+C25+C30+C19</f>
        <v>781223098</v>
      </c>
      <c r="D41" s="73">
        <f>D4+D10+D18+D20+D21+D22+D23+D25+D30+D24</f>
        <v>232823780.12</v>
      </c>
      <c r="E41" s="73">
        <f>F41+G41+H41+I41</f>
        <v>54301080.719999999</v>
      </c>
      <c r="F41" s="73">
        <f>F4+F10+F18+F20+F21+F22+F23+F25+F31+F37+F40+F24</f>
        <v>29987600</v>
      </c>
      <c r="G41" s="73">
        <f>G4+G10+G18+G20+G21+G22+G23+G25+G31+G37+G40+G24</f>
        <v>24011710.719999999</v>
      </c>
      <c r="H41" s="73">
        <f>H4+H10+H18+H20+H21+H22+H23+H25+H31+H37+H40</f>
        <v>0</v>
      </c>
      <c r="I41" s="73">
        <f>I4+I10+I18+I20+I21+I22+I23+I25+I31+I37+I40</f>
        <v>301770</v>
      </c>
    </row>
    <row r="42" spans="1:9">
      <c r="A42" s="19" t="s">
        <v>40</v>
      </c>
      <c r="B42" s="222"/>
      <c r="C42" s="222"/>
      <c r="D42" s="222"/>
      <c r="E42" s="223"/>
      <c r="F42" s="222"/>
      <c r="G42" s="222"/>
      <c r="H42" s="222"/>
      <c r="I42" s="19"/>
    </row>
    <row r="43" spans="1:9">
      <c r="A43" s="18" t="s">
        <v>41</v>
      </c>
      <c r="B43" s="223">
        <f>B44+B45</f>
        <v>27946838.149999999</v>
      </c>
      <c r="C43" s="230"/>
      <c r="D43" s="230"/>
      <c r="E43" s="223"/>
      <c r="F43" s="223"/>
      <c r="G43" s="223"/>
      <c r="H43" s="223"/>
      <c r="I43" s="23"/>
    </row>
    <row r="44" spans="1:9">
      <c r="A44" s="18" t="s">
        <v>106</v>
      </c>
      <c r="B44" s="224">
        <f>E6+E9+E32+E34</f>
        <v>20068738.149999999</v>
      </c>
      <c r="C44" s="224"/>
      <c r="D44" s="224"/>
      <c r="E44" s="224"/>
      <c r="F44" s="224"/>
      <c r="G44" s="225"/>
      <c r="H44" s="225"/>
    </row>
    <row r="45" spans="1:9">
      <c r="A45" t="s">
        <v>107</v>
      </c>
      <c r="B45" s="224">
        <f>E7+E33</f>
        <v>7878100</v>
      </c>
      <c r="C45" s="225"/>
      <c r="D45" s="225"/>
      <c r="E45" s="224"/>
      <c r="F45" s="225"/>
      <c r="G45" s="225"/>
      <c r="H45" s="225"/>
    </row>
    <row r="48" spans="1:9">
      <c r="G48" t="s">
        <v>103</v>
      </c>
    </row>
  </sheetData>
  <mergeCells count="6">
    <mergeCell ref="A1:I1"/>
    <mergeCell ref="A2:A3"/>
    <mergeCell ref="B2:B3"/>
    <mergeCell ref="C2:C3"/>
    <mergeCell ref="D2:D3"/>
    <mergeCell ref="E2:I2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8"/>
  <sheetViews>
    <sheetView zoomScale="80" zoomScaleNormal="80" workbookViewId="0">
      <selection activeCell="H22" sqref="H22"/>
    </sheetView>
  </sheetViews>
  <sheetFormatPr defaultRowHeight="12.75"/>
  <cols>
    <col min="1" max="1" width="48.85546875" customWidth="1"/>
    <col min="2" max="2" width="13.85546875" customWidth="1"/>
    <col min="3" max="3" width="18.42578125" customWidth="1"/>
    <col min="4" max="4" width="15.7109375" customWidth="1"/>
    <col min="5" max="5" width="16.7109375" customWidth="1"/>
    <col min="6" max="6" width="17" customWidth="1"/>
    <col min="7" max="7" width="20.5703125" customWidth="1"/>
    <col min="8" max="8" width="12.28515625" customWidth="1"/>
    <col min="9" max="9" width="13" customWidth="1"/>
  </cols>
  <sheetData>
    <row r="1" spans="1:9" ht="13.5" thickBot="1">
      <c r="A1" s="397" t="s">
        <v>116</v>
      </c>
      <c r="B1" s="397"/>
      <c r="C1" s="397"/>
      <c r="D1" s="397"/>
      <c r="E1" s="397"/>
      <c r="F1" s="397"/>
      <c r="G1" s="397"/>
      <c r="H1" s="397"/>
      <c r="I1" s="397"/>
    </row>
    <row r="2" spans="1:9" ht="13.5" thickBot="1">
      <c r="A2" s="415" t="s">
        <v>0</v>
      </c>
      <c r="B2" s="416" t="s">
        <v>1</v>
      </c>
      <c r="C2" s="416" t="s">
        <v>78</v>
      </c>
      <c r="D2" s="416" t="s">
        <v>117</v>
      </c>
      <c r="E2" s="417" t="s">
        <v>109</v>
      </c>
      <c r="F2" s="418"/>
      <c r="G2" s="418"/>
      <c r="H2" s="418"/>
      <c r="I2" s="418"/>
    </row>
    <row r="3" spans="1:9" ht="30.75" customHeight="1" thickBot="1">
      <c r="A3" s="415"/>
      <c r="B3" s="416"/>
      <c r="C3" s="416"/>
      <c r="D3" s="416"/>
      <c r="E3" s="11" t="s">
        <v>2</v>
      </c>
      <c r="F3" s="98" t="s">
        <v>44</v>
      </c>
      <c r="G3" s="98" t="s">
        <v>42</v>
      </c>
      <c r="H3" s="98" t="s">
        <v>3</v>
      </c>
      <c r="I3" s="98" t="s">
        <v>43</v>
      </c>
    </row>
    <row r="4" spans="1:9" ht="13.5" thickBot="1">
      <c r="A4" s="233" t="s">
        <v>6</v>
      </c>
      <c r="B4" s="202"/>
      <c r="C4" s="316">
        <f>C5+C8+C9</f>
        <v>117261785.78</v>
      </c>
      <c r="D4" s="317">
        <f>D5+D8+D9</f>
        <v>38416887.450000003</v>
      </c>
      <c r="E4" s="314">
        <f>F4+G4+H4+I4+K4+J4</f>
        <v>13125920.27</v>
      </c>
      <c r="F4" s="314">
        <f>F5+F8+F9</f>
        <v>1590600</v>
      </c>
      <c r="G4" s="314">
        <f>G5+G8+G9</f>
        <v>11320470.27</v>
      </c>
      <c r="H4" s="308">
        <f t="shared" ref="H4:I4" si="0">H5+H8+H9</f>
        <v>0</v>
      </c>
      <c r="I4" s="310">
        <f t="shared" si="0"/>
        <v>214850</v>
      </c>
    </row>
    <row r="5" spans="1:9" ht="13.5" thickBot="1">
      <c r="A5" s="233" t="s">
        <v>7</v>
      </c>
      <c r="B5" s="202"/>
      <c r="C5" s="317">
        <f>C6+C7</f>
        <v>89796287.310000002</v>
      </c>
      <c r="D5" s="317">
        <f>D6</f>
        <v>30170927.780000001</v>
      </c>
      <c r="E5" s="315">
        <f t="shared" ref="E5:E9" si="1">F5+G5+H5+I5+K5+J5</f>
        <v>9471708</v>
      </c>
      <c r="F5" s="311">
        <f t="shared" ref="F5:I5" si="2">F6+F7</f>
        <v>1221700</v>
      </c>
      <c r="G5" s="311">
        <f t="shared" si="2"/>
        <v>8086528</v>
      </c>
      <c r="H5" s="309">
        <f t="shared" si="2"/>
        <v>0</v>
      </c>
      <c r="I5" s="311">
        <f t="shared" si="2"/>
        <v>163480</v>
      </c>
    </row>
    <row r="6" spans="1:9" ht="13.5" thickBot="1">
      <c r="A6" s="319" t="s">
        <v>110</v>
      </c>
      <c r="B6" s="320">
        <v>211</v>
      </c>
      <c r="C6" s="321">
        <v>89796287.310000002</v>
      </c>
      <c r="D6" s="321">
        <v>30170927.780000001</v>
      </c>
      <c r="E6" s="315">
        <f t="shared" si="1"/>
        <v>5321708</v>
      </c>
      <c r="F6" s="313">
        <v>776700</v>
      </c>
      <c r="G6" s="313">
        <v>4456528</v>
      </c>
      <c r="H6" s="322"/>
      <c r="I6" s="313">
        <v>88480</v>
      </c>
    </row>
    <row r="7" spans="1:9" ht="13.5" thickBot="1">
      <c r="A7" s="323" t="s">
        <v>111</v>
      </c>
      <c r="B7" s="324">
        <v>211</v>
      </c>
      <c r="C7" s="321">
        <v>0</v>
      </c>
      <c r="D7" s="321">
        <v>0</v>
      </c>
      <c r="E7" s="315">
        <f t="shared" si="1"/>
        <v>4150000</v>
      </c>
      <c r="F7" s="313">
        <v>445000</v>
      </c>
      <c r="G7" s="313">
        <v>3630000</v>
      </c>
      <c r="H7" s="322"/>
      <c r="I7" s="313">
        <v>75000</v>
      </c>
    </row>
    <row r="8" spans="1:9" ht="13.5" thickBot="1">
      <c r="A8" s="319" t="s">
        <v>8</v>
      </c>
      <c r="B8" s="320">
        <v>212</v>
      </c>
      <c r="C8" s="321">
        <v>337900</v>
      </c>
      <c r="D8" s="321">
        <v>47600</v>
      </c>
      <c r="E8" s="315">
        <f t="shared" si="1"/>
        <v>23300</v>
      </c>
      <c r="F8" s="322"/>
      <c r="G8" s="313">
        <v>23300</v>
      </c>
      <c r="H8" s="322"/>
      <c r="I8" s="313">
        <v>0</v>
      </c>
    </row>
    <row r="9" spans="1:9" ht="13.5" thickBot="1">
      <c r="A9" s="319" t="s">
        <v>9</v>
      </c>
      <c r="B9" s="320">
        <v>213</v>
      </c>
      <c r="C9" s="321">
        <v>27127598.469999999</v>
      </c>
      <c r="D9" s="321">
        <v>8198359.6699999999</v>
      </c>
      <c r="E9" s="315">
        <f t="shared" si="1"/>
        <v>3630912.27</v>
      </c>
      <c r="F9" s="313">
        <v>368900</v>
      </c>
      <c r="G9" s="313">
        <v>3210642.27</v>
      </c>
      <c r="H9" s="322"/>
      <c r="I9" s="313">
        <v>51370</v>
      </c>
    </row>
    <row r="10" spans="1:9" ht="13.5" thickBot="1">
      <c r="A10" s="238" t="s">
        <v>10</v>
      </c>
      <c r="B10" s="206">
        <v>220</v>
      </c>
      <c r="C10" s="187">
        <f>C11+C12+C13+C15+C14</f>
        <v>39938647.25</v>
      </c>
      <c r="D10" s="187">
        <f>D11+D12+D13+D15+D14</f>
        <v>9564044.0299999993</v>
      </c>
      <c r="E10" s="311">
        <f t="shared" ref="E10:I10" si="3">E11+E12+E13+E15+E14</f>
        <v>2410211.0699999998</v>
      </c>
      <c r="F10" s="311">
        <f>F11+F12+F13+F15+F14+F19</f>
        <v>1232800</v>
      </c>
      <c r="G10" s="311">
        <f>G11+G12+G13+G15+G14+G19</f>
        <v>1174011.0699999998</v>
      </c>
      <c r="H10" s="309">
        <f t="shared" si="3"/>
        <v>0</v>
      </c>
      <c r="I10" s="311">
        <f t="shared" si="3"/>
        <v>3400</v>
      </c>
    </row>
    <row r="11" spans="1:9" ht="13.5" thickBot="1">
      <c r="A11" s="319" t="s">
        <v>11</v>
      </c>
      <c r="B11" s="320">
        <v>221</v>
      </c>
      <c r="C11" s="321">
        <v>1959137.66</v>
      </c>
      <c r="D11" s="321">
        <v>599728.93000000005</v>
      </c>
      <c r="E11" s="315">
        <f t="shared" ref="E11:E18" si="4">F11+G11+H11+I11+K11+J11</f>
        <v>230155.67</v>
      </c>
      <c r="F11" s="313">
        <v>23500</v>
      </c>
      <c r="G11" s="313">
        <v>203255.67</v>
      </c>
      <c r="H11" s="322"/>
      <c r="I11" s="313">
        <v>3400</v>
      </c>
    </row>
    <row r="12" spans="1:9" ht="13.5" thickBot="1">
      <c r="A12" s="319" t="s">
        <v>12</v>
      </c>
      <c r="B12" s="320">
        <v>222</v>
      </c>
      <c r="C12" s="321">
        <v>1300540</v>
      </c>
      <c r="D12" s="321">
        <v>352564</v>
      </c>
      <c r="E12" s="315">
        <f t="shared" si="4"/>
        <v>200000</v>
      </c>
      <c r="F12" s="313">
        <v>200000</v>
      </c>
      <c r="G12" s="313">
        <v>0</v>
      </c>
      <c r="H12" s="322"/>
      <c r="I12" s="313">
        <v>0</v>
      </c>
    </row>
    <row r="13" spans="1:9" ht="13.5" thickBot="1">
      <c r="A13" s="319" t="s">
        <v>31</v>
      </c>
      <c r="B13" s="320">
        <v>223</v>
      </c>
      <c r="C13" s="321">
        <v>18228873.100000001</v>
      </c>
      <c r="D13" s="321">
        <v>6782241.96</v>
      </c>
      <c r="E13" s="315">
        <f t="shared" si="4"/>
        <v>1079268</v>
      </c>
      <c r="F13" s="313">
        <v>774300</v>
      </c>
      <c r="G13" s="313">
        <v>304968</v>
      </c>
      <c r="H13" s="322"/>
      <c r="I13" s="313">
        <v>0</v>
      </c>
    </row>
    <row r="14" spans="1:9" ht="13.5" thickBot="1">
      <c r="A14" s="319" t="s">
        <v>46</v>
      </c>
      <c r="B14" s="320">
        <v>224</v>
      </c>
      <c r="C14" s="321">
        <v>945567.05</v>
      </c>
      <c r="D14" s="321">
        <v>429937</v>
      </c>
      <c r="E14" s="315">
        <f t="shared" si="4"/>
        <v>85987.4</v>
      </c>
      <c r="F14" s="322"/>
      <c r="G14" s="313">
        <v>85987.4</v>
      </c>
      <c r="H14" s="322"/>
      <c r="I14" s="313">
        <v>0</v>
      </c>
    </row>
    <row r="15" spans="1:9" ht="13.5" thickBot="1">
      <c r="A15" s="238" t="s">
        <v>13</v>
      </c>
      <c r="B15" s="206">
        <v>225</v>
      </c>
      <c r="C15" s="187">
        <v>17504529.440000001</v>
      </c>
      <c r="D15" s="187">
        <v>1399572.14</v>
      </c>
      <c r="E15" s="315">
        <f t="shared" si="4"/>
        <v>814800</v>
      </c>
      <c r="F15" s="311">
        <v>235000</v>
      </c>
      <c r="G15" s="311">
        <v>579800</v>
      </c>
      <c r="H15" s="309">
        <f t="shared" ref="H15:I15" si="5">H16+H17</f>
        <v>0</v>
      </c>
      <c r="I15" s="311">
        <f t="shared" si="5"/>
        <v>0</v>
      </c>
    </row>
    <row r="16" spans="1:9" ht="13.5" thickBot="1">
      <c r="A16" s="319" t="s">
        <v>45</v>
      </c>
      <c r="B16" s="320">
        <v>225</v>
      </c>
      <c r="C16" s="321">
        <v>0</v>
      </c>
      <c r="D16" s="321">
        <v>0</v>
      </c>
      <c r="E16" s="315">
        <f t="shared" si="4"/>
        <v>0</v>
      </c>
      <c r="F16" s="311"/>
      <c r="G16" s="322"/>
      <c r="H16" s="309"/>
      <c r="I16" s="311">
        <v>0</v>
      </c>
    </row>
    <row r="17" spans="1:9" ht="13.5" thickBot="1">
      <c r="A17" s="319" t="s">
        <v>14</v>
      </c>
      <c r="B17" s="320">
        <v>225</v>
      </c>
      <c r="C17" s="321">
        <v>17504529</v>
      </c>
      <c r="D17" s="321">
        <v>1399572</v>
      </c>
      <c r="E17" s="315">
        <f t="shared" si="4"/>
        <v>0</v>
      </c>
      <c r="F17" s="313"/>
      <c r="G17" s="322"/>
      <c r="H17" s="322"/>
      <c r="I17" s="313">
        <v>0</v>
      </c>
    </row>
    <row r="18" spans="1:9" ht="13.5" thickBot="1">
      <c r="A18" s="238" t="s">
        <v>30</v>
      </c>
      <c r="B18" s="206" t="s">
        <v>60</v>
      </c>
      <c r="C18" s="187">
        <v>47797126.259999998</v>
      </c>
      <c r="D18" s="187">
        <v>10226080.359999999</v>
      </c>
      <c r="E18" s="315">
        <f t="shared" si="4"/>
        <v>3104306.33</v>
      </c>
      <c r="F18" s="311">
        <f>533900+29300</f>
        <v>563200</v>
      </c>
      <c r="G18" s="311">
        <v>2495106.33</v>
      </c>
      <c r="H18" s="325"/>
      <c r="I18" s="311">
        <v>46000</v>
      </c>
    </row>
    <row r="19" spans="1:9" ht="13.5" thickBot="1">
      <c r="A19" s="238" t="s">
        <v>59</v>
      </c>
      <c r="B19" s="206">
        <v>228</v>
      </c>
      <c r="C19" s="187">
        <v>22775374.539999999</v>
      </c>
      <c r="D19" s="187">
        <v>587537.19999999995</v>
      </c>
      <c r="E19" s="315"/>
      <c r="F19" s="309"/>
      <c r="G19" s="311">
        <v>0</v>
      </c>
      <c r="H19" s="325"/>
      <c r="I19" s="311">
        <v>0</v>
      </c>
    </row>
    <row r="20" spans="1:9" ht="13.5" thickBot="1">
      <c r="A20" s="238" t="s">
        <v>15</v>
      </c>
      <c r="B20" s="206">
        <v>231</v>
      </c>
      <c r="C20" s="187">
        <v>500000</v>
      </c>
      <c r="D20" s="187">
        <v>0</v>
      </c>
      <c r="E20" s="315">
        <f>F20+G20+H20+I20+K20+J20</f>
        <v>0</v>
      </c>
      <c r="F20" s="309"/>
      <c r="G20" s="309"/>
      <c r="H20" s="309"/>
      <c r="I20" s="311">
        <v>0</v>
      </c>
    </row>
    <row r="21" spans="1:9" ht="13.5" thickBot="1">
      <c r="A21" s="238" t="s">
        <v>33</v>
      </c>
      <c r="B21" s="210" t="s">
        <v>58</v>
      </c>
      <c r="C21" s="187">
        <v>7633135</v>
      </c>
      <c r="D21" s="187">
        <v>2818435.34</v>
      </c>
      <c r="E21" s="315">
        <f>F21+G21+H21+I21+K21+J21</f>
        <v>504500</v>
      </c>
      <c r="F21" s="309"/>
      <c r="G21" s="311">
        <v>504500</v>
      </c>
      <c r="H21" s="309"/>
      <c r="I21" s="311">
        <v>0</v>
      </c>
    </row>
    <row r="22" spans="1:9" ht="13.5" thickBot="1">
      <c r="A22" s="238" t="s">
        <v>16</v>
      </c>
      <c r="B22" s="206">
        <v>251</v>
      </c>
      <c r="C22" s="187">
        <v>86475641.730000004</v>
      </c>
      <c r="D22" s="187">
        <v>24492055.289999999</v>
      </c>
      <c r="E22" s="315">
        <f>F22+G22+H22+I22+K22+J22</f>
        <v>7351266</v>
      </c>
      <c r="F22" s="309"/>
      <c r="G22" s="311">
        <v>4322681</v>
      </c>
      <c r="H22" s="311">
        <v>3028585</v>
      </c>
      <c r="I22" s="311">
        <v>0</v>
      </c>
    </row>
    <row r="23" spans="1:9" ht="13.5" thickBot="1">
      <c r="A23" s="238" t="s">
        <v>17</v>
      </c>
      <c r="B23" s="206">
        <v>260</v>
      </c>
      <c r="C23" s="187">
        <v>11473374.619999999</v>
      </c>
      <c r="D23" s="187">
        <v>4391638.83</v>
      </c>
      <c r="E23" s="315">
        <f>F23+G23+H23+I23+K23+J23</f>
        <v>936223</v>
      </c>
      <c r="F23" s="311">
        <f>4000+8900</f>
        <v>12900</v>
      </c>
      <c r="G23" s="311">
        <v>923323</v>
      </c>
      <c r="H23" s="309"/>
      <c r="I23" s="312">
        <v>0</v>
      </c>
    </row>
    <row r="24" spans="1:9" ht="35.25" customHeight="1" thickBot="1">
      <c r="A24" s="265" t="s">
        <v>79</v>
      </c>
      <c r="B24" s="206">
        <v>281</v>
      </c>
      <c r="C24" s="187">
        <v>413044.74</v>
      </c>
      <c r="D24" s="187">
        <v>169838</v>
      </c>
      <c r="E24" s="315"/>
      <c r="F24" s="309"/>
      <c r="G24" s="311">
        <v>0</v>
      </c>
      <c r="H24" s="309"/>
      <c r="I24" s="312">
        <v>0</v>
      </c>
    </row>
    <row r="25" spans="1:9" ht="13.5" thickBot="1">
      <c r="A25" s="238" t="s">
        <v>18</v>
      </c>
      <c r="B25" s="206">
        <v>300</v>
      </c>
      <c r="C25" s="187">
        <f>C26+C27+C28+C29</f>
        <v>16400742.690000001</v>
      </c>
      <c r="D25" s="187">
        <f>D26+D27+D28+D29</f>
        <v>2633187.66</v>
      </c>
      <c r="E25" s="315">
        <f>F25+G26+H25+I25+K25</f>
        <v>1395774.06</v>
      </c>
      <c r="F25" s="311">
        <f>F26+F27+F28+F29</f>
        <v>214000</v>
      </c>
      <c r="G25" s="326">
        <f>G26+G29</f>
        <v>2416374.06</v>
      </c>
      <c r="H25" s="309">
        <f t="shared" ref="H25:I25" si="6">H26+H27+H28+H29</f>
        <v>0</v>
      </c>
      <c r="I25" s="311">
        <f t="shared" si="6"/>
        <v>26400</v>
      </c>
    </row>
    <row r="26" spans="1:9" ht="13.5" thickBot="1">
      <c r="A26" s="319" t="s">
        <v>24</v>
      </c>
      <c r="B26" s="320">
        <v>310</v>
      </c>
      <c r="C26" s="321">
        <f>3862618+25789</f>
        <v>3888407</v>
      </c>
      <c r="D26" s="321">
        <v>602161</v>
      </c>
      <c r="E26" s="315">
        <f>F26+H26+I26+K26+J26</f>
        <v>0</v>
      </c>
      <c r="F26" s="313">
        <v>0</v>
      </c>
      <c r="G26" s="313">
        <v>1155374.06</v>
      </c>
      <c r="H26" s="322"/>
      <c r="I26" s="313">
        <v>0</v>
      </c>
    </row>
    <row r="27" spans="1:9" ht="13.5" thickBot="1">
      <c r="A27" s="319" t="s">
        <v>23</v>
      </c>
      <c r="B27" s="320">
        <v>310</v>
      </c>
      <c r="C27" s="321">
        <f>749869.47-25789</f>
        <v>724080.47</v>
      </c>
      <c r="D27" s="321">
        <v>578278</v>
      </c>
      <c r="E27" s="315">
        <f>F27+G27+H27+I27+K27+J27</f>
        <v>0</v>
      </c>
      <c r="F27" s="322"/>
      <c r="G27" s="322"/>
      <c r="H27" s="322"/>
      <c r="I27" s="313">
        <v>0</v>
      </c>
    </row>
    <row r="28" spans="1:9" ht="13.5" thickBot="1">
      <c r="A28" s="319" t="s">
        <v>66</v>
      </c>
      <c r="B28" s="324">
        <v>342</v>
      </c>
      <c r="C28" s="321">
        <v>2040600</v>
      </c>
      <c r="D28" s="321">
        <v>667541.79</v>
      </c>
      <c r="E28" s="315">
        <f>F28+G28+H28+I28+K28</f>
        <v>90700</v>
      </c>
      <c r="F28" s="313">
        <v>90700</v>
      </c>
      <c r="G28" s="309"/>
      <c r="H28" s="309"/>
      <c r="I28" s="311">
        <v>0</v>
      </c>
    </row>
    <row r="29" spans="1:9" ht="23.25" thickBot="1">
      <c r="A29" s="319" t="s">
        <v>67</v>
      </c>
      <c r="B29" s="327" t="s">
        <v>63</v>
      </c>
      <c r="C29" s="321">
        <v>9747655.2200000007</v>
      </c>
      <c r="D29" s="321">
        <v>785206.87</v>
      </c>
      <c r="E29" s="315">
        <f>F29+G29+H29+I29+K29+J29</f>
        <v>1410700</v>
      </c>
      <c r="F29" s="313">
        <v>123300</v>
      </c>
      <c r="G29" s="313">
        <v>1261000</v>
      </c>
      <c r="H29" s="322"/>
      <c r="I29" s="313">
        <v>26400</v>
      </c>
    </row>
    <row r="30" spans="1:9" ht="13.5" thickBot="1">
      <c r="A30" s="238" t="s">
        <v>36</v>
      </c>
      <c r="B30" s="206">
        <v>241</v>
      </c>
      <c r="C30" s="187">
        <f>C31+C37+C40</f>
        <v>413414243.19</v>
      </c>
      <c r="D30" s="187">
        <f>D31+D37+D40</f>
        <v>148034097.38999999</v>
      </c>
      <c r="E30" s="315">
        <f t="shared" ref="E30:E40" si="7">F30+G30+H30+I30+K30+J30</f>
        <v>31815483</v>
      </c>
      <c r="F30" s="311">
        <f>F31+F37</f>
        <v>25384400</v>
      </c>
      <c r="G30" s="311">
        <f>G31+G37</f>
        <v>6431083</v>
      </c>
      <c r="H30" s="309">
        <f t="shared" ref="H30:I30" si="8">H31+H37+H40</f>
        <v>0</v>
      </c>
      <c r="I30" s="311">
        <f t="shared" si="8"/>
        <v>0</v>
      </c>
    </row>
    <row r="31" spans="1:9" ht="13.5" thickBot="1">
      <c r="A31" s="238" t="s">
        <v>37</v>
      </c>
      <c r="B31" s="328" t="s">
        <v>39</v>
      </c>
      <c r="C31" s="187">
        <v>224299450</v>
      </c>
      <c r="D31" s="321">
        <v>86072924</v>
      </c>
      <c r="E31" s="315">
        <f t="shared" si="7"/>
        <v>23726319</v>
      </c>
      <c r="F31" s="311">
        <f>F32+F33+F34+F35+F36</f>
        <v>19654300</v>
      </c>
      <c r="G31" s="311">
        <f>G32+G33+G34+G35+G36</f>
        <v>4072019</v>
      </c>
      <c r="H31" s="309">
        <f t="shared" ref="H31:I31" si="9">H32+H34+H35+H36+H33</f>
        <v>0</v>
      </c>
      <c r="I31" s="311">
        <f t="shared" si="9"/>
        <v>0</v>
      </c>
    </row>
    <row r="32" spans="1:9" ht="13.5" thickBot="1">
      <c r="A32" s="319" t="s">
        <v>112</v>
      </c>
      <c r="B32" s="329">
        <v>211</v>
      </c>
      <c r="C32" s="321">
        <v>146849060.71000001</v>
      </c>
      <c r="D32" s="321">
        <v>53471588.450000003</v>
      </c>
      <c r="E32" s="315">
        <f t="shared" si="7"/>
        <v>10254267</v>
      </c>
      <c r="F32" s="313">
        <v>8916500</v>
      </c>
      <c r="G32" s="313">
        <v>1337767</v>
      </c>
      <c r="H32" s="322"/>
      <c r="I32" s="313"/>
    </row>
    <row r="33" spans="1:9" ht="13.5" thickBot="1">
      <c r="A33" s="319" t="s">
        <v>113</v>
      </c>
      <c r="B33" s="329">
        <v>211</v>
      </c>
      <c r="C33" s="321"/>
      <c r="D33" s="321"/>
      <c r="E33" s="315">
        <f t="shared" si="7"/>
        <v>6600100</v>
      </c>
      <c r="F33" s="313">
        <v>5432400</v>
      </c>
      <c r="G33" s="313">
        <v>1167700</v>
      </c>
      <c r="H33" s="322"/>
      <c r="I33" s="313"/>
    </row>
    <row r="34" spans="1:9" ht="13.5" thickBot="1">
      <c r="A34" s="319" t="s">
        <v>25</v>
      </c>
      <c r="B34" s="329">
        <v>213</v>
      </c>
      <c r="C34" s="321">
        <v>44325539.649999999</v>
      </c>
      <c r="D34" s="321">
        <v>14496627.460000001</v>
      </c>
      <c r="E34" s="315">
        <f t="shared" si="7"/>
        <v>1162352</v>
      </c>
      <c r="F34" s="313">
        <v>433300</v>
      </c>
      <c r="G34" s="313">
        <v>729052</v>
      </c>
      <c r="H34" s="322"/>
      <c r="I34" s="313"/>
    </row>
    <row r="35" spans="1:9" ht="13.5" thickBot="1">
      <c r="A35" s="319" t="s">
        <v>34</v>
      </c>
      <c r="B35" s="330">
        <v>340</v>
      </c>
      <c r="C35" s="321">
        <v>6607962</v>
      </c>
      <c r="D35" s="321">
        <v>2340026</v>
      </c>
      <c r="E35" s="315">
        <f>F35+G35+H35+I35+K35+J35</f>
        <v>844500</v>
      </c>
      <c r="F35" s="313">
        <v>674500</v>
      </c>
      <c r="G35" s="313">
        <v>170000</v>
      </c>
      <c r="H35" s="322"/>
      <c r="I35" s="313">
        <f>I38+I39</f>
        <v>0</v>
      </c>
    </row>
    <row r="36" spans="1:9" ht="13.5" thickBot="1">
      <c r="A36" s="319" t="s">
        <v>29</v>
      </c>
      <c r="B36" s="330"/>
      <c r="C36" s="321">
        <f>C31-C32-C34-C35</f>
        <v>26516887.639999993</v>
      </c>
      <c r="D36" s="321">
        <f>D31-D32-D34-D35</f>
        <v>15764682.089999996</v>
      </c>
      <c r="E36" s="315">
        <f t="shared" si="7"/>
        <v>4865100</v>
      </c>
      <c r="F36" s="331">
        <v>4197600</v>
      </c>
      <c r="G36" s="313">
        <v>667500</v>
      </c>
      <c r="H36" s="309"/>
      <c r="I36" s="311"/>
    </row>
    <row r="37" spans="1:9" ht="13.5" thickBot="1">
      <c r="A37" s="238" t="s">
        <v>38</v>
      </c>
      <c r="B37" s="210">
        <v>241013</v>
      </c>
      <c r="C37" s="187">
        <v>128909400</v>
      </c>
      <c r="D37" s="321">
        <v>56567213</v>
      </c>
      <c r="E37" s="315">
        <f t="shared" si="7"/>
        <v>8089164</v>
      </c>
      <c r="F37" s="311">
        <f>F38+F39</f>
        <v>5730100</v>
      </c>
      <c r="G37" s="311">
        <f>G38+G39</f>
        <v>2359064</v>
      </c>
      <c r="H37" s="309">
        <f t="shared" ref="H37:I37" si="10">H38+H39</f>
        <v>0</v>
      </c>
      <c r="I37" s="311">
        <f t="shared" si="10"/>
        <v>0</v>
      </c>
    </row>
    <row r="38" spans="1:9" ht="13.5" thickBot="1">
      <c r="A38" s="319" t="s">
        <v>32</v>
      </c>
      <c r="B38" s="330">
        <v>223</v>
      </c>
      <c r="C38" s="321">
        <v>82205402.950000003</v>
      </c>
      <c r="D38" s="321">
        <v>36309427.659999996</v>
      </c>
      <c r="E38" s="315">
        <f t="shared" si="7"/>
        <v>6615400</v>
      </c>
      <c r="F38" s="313">
        <v>4996500</v>
      </c>
      <c r="G38" s="313">
        <v>1618900</v>
      </c>
      <c r="H38" s="322"/>
      <c r="I38" s="313"/>
    </row>
    <row r="39" spans="1:9" ht="13.5" thickBot="1">
      <c r="A39" s="319" t="s">
        <v>52</v>
      </c>
      <c r="B39" s="330"/>
      <c r="C39" s="321">
        <f>C37-C38</f>
        <v>46703997.049999997</v>
      </c>
      <c r="D39" s="321">
        <f>D37-D38</f>
        <v>20257785.340000004</v>
      </c>
      <c r="E39" s="315">
        <f t="shared" si="7"/>
        <v>1473764</v>
      </c>
      <c r="F39" s="313">
        <v>733600</v>
      </c>
      <c r="G39" s="313">
        <v>740164</v>
      </c>
      <c r="H39" s="322"/>
      <c r="I39" s="313"/>
    </row>
    <row r="40" spans="1:9" ht="13.5" thickBot="1">
      <c r="A40" s="238" t="s">
        <v>35</v>
      </c>
      <c r="B40" s="210">
        <v>241015</v>
      </c>
      <c r="C40" s="187">
        <v>60205393.189999998</v>
      </c>
      <c r="D40" s="321">
        <v>5393960.3899999997</v>
      </c>
      <c r="E40" s="315">
        <f t="shared" si="7"/>
        <v>1891164</v>
      </c>
      <c r="F40" s="311">
        <v>1000000</v>
      </c>
      <c r="G40" s="311">
        <v>891164</v>
      </c>
      <c r="H40" s="309"/>
      <c r="I40" s="311"/>
    </row>
    <row r="41" spans="1:9" ht="16.5" thickBot="1">
      <c r="A41" s="332" t="s">
        <v>2</v>
      </c>
      <c r="B41" s="333"/>
      <c r="C41" s="311">
        <f>C4+C10+C18+C20+C21+C22+C23+C24+C25+C30+C19</f>
        <v>764083115.79999995</v>
      </c>
      <c r="D41" s="311">
        <f>D4+D10+D18+D20+D21+D22+D19+D23+D25+D30+D24</f>
        <v>241333801.54999998</v>
      </c>
      <c r="E41" s="311">
        <f>F41+G41+H41+I41</f>
        <v>63795847.730000004</v>
      </c>
      <c r="F41" s="311">
        <f>F4+F10+F18+F20+F21+F22+F23+F25+F31+F37+F40+F24</f>
        <v>29997900</v>
      </c>
      <c r="G41" s="311">
        <f>G4+G10+G18+G20+G21+G22+G23+G25+G31+G37+G40+G24</f>
        <v>30478712.73</v>
      </c>
      <c r="H41" s="311">
        <f>H4+H10+H18+H20+H21+H22+H23+H25+H31+H37+H40</f>
        <v>3028585</v>
      </c>
      <c r="I41" s="311">
        <f>I4+I10+I18+I20+I21+I22+I23+I25+I31+I37+I40</f>
        <v>290650</v>
      </c>
    </row>
    <row r="42" spans="1:9">
      <c r="A42" s="19" t="s">
        <v>40</v>
      </c>
      <c r="B42" s="222"/>
      <c r="C42" s="222"/>
      <c r="D42" s="222"/>
      <c r="E42" s="223"/>
      <c r="F42" s="222"/>
      <c r="G42" s="222"/>
      <c r="H42" s="222"/>
      <c r="I42" s="19"/>
    </row>
    <row r="43" spans="1:9">
      <c r="A43" s="18" t="s">
        <v>41</v>
      </c>
      <c r="B43" s="223">
        <f>B44+B45</f>
        <v>31119339.27</v>
      </c>
      <c r="C43" s="230"/>
      <c r="D43" s="230"/>
      <c r="E43" s="223"/>
      <c r="F43" s="223"/>
      <c r="G43" s="223"/>
      <c r="H43" s="223"/>
      <c r="I43" s="23"/>
    </row>
    <row r="44" spans="1:9">
      <c r="A44" s="18" t="s">
        <v>114</v>
      </c>
      <c r="B44" s="224">
        <f>E6+E9+E32+E34</f>
        <v>20369239.27</v>
      </c>
      <c r="C44" s="224"/>
      <c r="D44" s="224"/>
      <c r="E44" s="224"/>
      <c r="F44" s="224"/>
      <c r="G44" s="225"/>
      <c r="H44" s="225"/>
    </row>
    <row r="45" spans="1:9">
      <c r="A45" t="s">
        <v>115</v>
      </c>
      <c r="B45" s="224">
        <f>E7+E33</f>
        <v>10750100</v>
      </c>
      <c r="C45" s="225"/>
      <c r="D45" s="225"/>
      <c r="E45" s="224"/>
      <c r="F45" s="224"/>
      <c r="G45" s="225"/>
      <c r="H45" s="225"/>
    </row>
    <row r="47" spans="1:9">
      <c r="E47" s="318"/>
    </row>
    <row r="48" spans="1:9">
      <c r="G48" t="s">
        <v>103</v>
      </c>
    </row>
  </sheetData>
  <mergeCells count="6">
    <mergeCell ref="A1:I1"/>
    <mergeCell ref="A2:A3"/>
    <mergeCell ref="B2:B3"/>
    <mergeCell ref="C2:C3"/>
    <mergeCell ref="D2:D3"/>
    <mergeCell ref="E2:I2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9"/>
  <sheetViews>
    <sheetView zoomScale="80" zoomScaleNormal="80" zoomScaleSheetLayoutView="90" workbookViewId="0">
      <selection activeCell="C30" sqref="C30"/>
    </sheetView>
  </sheetViews>
  <sheetFormatPr defaultRowHeight="12.75"/>
  <cols>
    <col min="1" max="1" width="40.28515625" customWidth="1"/>
    <col min="2" max="2" width="17" customWidth="1"/>
    <col min="3" max="3" width="15.85546875" customWidth="1"/>
    <col min="4" max="4" width="14.7109375" customWidth="1"/>
    <col min="5" max="5" width="14.140625" style="336" customWidth="1"/>
    <col min="6" max="6" width="14.85546875" customWidth="1"/>
    <col min="7" max="7" width="13.5703125" style="336" customWidth="1"/>
    <col min="8" max="8" width="13.28515625" style="336" customWidth="1"/>
    <col min="9" max="9" width="11.5703125" style="336" customWidth="1"/>
  </cols>
  <sheetData>
    <row r="1" spans="1:9" ht="13.5" thickBot="1">
      <c r="A1" s="397" t="s">
        <v>116</v>
      </c>
      <c r="B1" s="397"/>
      <c r="C1" s="397"/>
      <c r="D1" s="397"/>
      <c r="E1" s="397"/>
      <c r="F1" s="397"/>
      <c r="G1" s="397"/>
      <c r="H1" s="397"/>
      <c r="I1" s="397"/>
    </row>
    <row r="2" spans="1:9" ht="13.5" thickBot="1">
      <c r="A2" s="415" t="s">
        <v>0</v>
      </c>
      <c r="B2" s="416" t="s">
        <v>1</v>
      </c>
      <c r="C2" s="416" t="s">
        <v>78</v>
      </c>
      <c r="D2" s="416" t="s">
        <v>119</v>
      </c>
      <c r="E2" s="417" t="s">
        <v>118</v>
      </c>
      <c r="F2" s="418"/>
      <c r="G2" s="418"/>
      <c r="H2" s="418"/>
      <c r="I2" s="418"/>
    </row>
    <row r="3" spans="1:9" ht="29.25" customHeight="1" thickBot="1">
      <c r="A3" s="415"/>
      <c r="B3" s="416"/>
      <c r="C3" s="416"/>
      <c r="D3" s="416"/>
      <c r="E3" s="11" t="s">
        <v>2</v>
      </c>
      <c r="F3" s="98" t="s">
        <v>44</v>
      </c>
      <c r="G3" s="98" t="s">
        <v>42</v>
      </c>
      <c r="H3" s="98" t="s">
        <v>3</v>
      </c>
      <c r="I3" s="98" t="s">
        <v>43</v>
      </c>
    </row>
    <row r="4" spans="1:9" ht="13.5" thickBot="1">
      <c r="A4" s="233" t="s">
        <v>6</v>
      </c>
      <c r="B4" s="202"/>
      <c r="C4" s="316">
        <f>C5+C8+C9</f>
        <v>117261785.78</v>
      </c>
      <c r="D4" s="317">
        <f>D5+D8+D9</f>
        <v>48100744.580000006</v>
      </c>
      <c r="E4" s="314">
        <f>F4+G4+H4+I4+K4+J4</f>
        <v>11668567</v>
      </c>
      <c r="F4" s="314">
        <f>F5+F8+F9</f>
        <v>1467000</v>
      </c>
      <c r="G4" s="314">
        <f>G5+G8+G9</f>
        <v>9999737</v>
      </c>
      <c r="H4" s="308">
        <f t="shared" ref="H4" si="0">H5+H8+H9</f>
        <v>0</v>
      </c>
      <c r="I4" s="310">
        <f>I5+I8+I9</f>
        <v>201830</v>
      </c>
    </row>
    <row r="5" spans="1:9" ht="13.5" thickBot="1">
      <c r="A5" s="233" t="s">
        <v>7</v>
      </c>
      <c r="B5" s="202"/>
      <c r="C5" s="317">
        <f>C6+C7</f>
        <v>89796287.310000002</v>
      </c>
      <c r="D5" s="317">
        <f>D6</f>
        <v>37747601.590000004</v>
      </c>
      <c r="E5" s="315">
        <f t="shared" ref="E5:E9" si="1">F5+G5+H5+I5+K5+J5</f>
        <v>9006505</v>
      </c>
      <c r="F5" s="311">
        <f t="shared" ref="F5:I5" si="2">F6+F7</f>
        <v>1126700</v>
      </c>
      <c r="G5" s="311">
        <f t="shared" si="2"/>
        <v>7726325</v>
      </c>
      <c r="H5" s="309">
        <f t="shared" si="2"/>
        <v>0</v>
      </c>
      <c r="I5" s="311">
        <f t="shared" si="2"/>
        <v>153480</v>
      </c>
    </row>
    <row r="6" spans="1:9" ht="13.5" thickBot="1">
      <c r="A6" s="319" t="s">
        <v>120</v>
      </c>
      <c r="B6" s="320">
        <v>211</v>
      </c>
      <c r="C6" s="313">
        <v>89796287.310000002</v>
      </c>
      <c r="D6" s="313">
        <v>37747601.590000004</v>
      </c>
      <c r="E6" s="315">
        <f>F6+G6+H6+I6+K6+J6</f>
        <v>4991505</v>
      </c>
      <c r="F6" s="313">
        <v>726700</v>
      </c>
      <c r="G6" s="313">
        <v>4181325</v>
      </c>
      <c r="H6" s="322"/>
      <c r="I6" s="313">
        <v>83480</v>
      </c>
    </row>
    <row r="7" spans="1:9" ht="13.5" thickBot="1">
      <c r="A7" s="323" t="s">
        <v>121</v>
      </c>
      <c r="B7" s="324">
        <v>211</v>
      </c>
      <c r="C7" s="313">
        <v>0</v>
      </c>
      <c r="D7" s="321">
        <v>0</v>
      </c>
      <c r="E7" s="315">
        <f t="shared" si="1"/>
        <v>4015000</v>
      </c>
      <c r="F7" s="313">
        <v>400000</v>
      </c>
      <c r="G7" s="313">
        <v>3545000</v>
      </c>
      <c r="H7" s="322"/>
      <c r="I7" s="313">
        <v>70000</v>
      </c>
    </row>
    <row r="8" spans="1:9" ht="13.5" thickBot="1">
      <c r="A8" s="319" t="s">
        <v>8</v>
      </c>
      <c r="B8" s="320">
        <v>212</v>
      </c>
      <c r="C8" s="313">
        <v>337900</v>
      </c>
      <c r="D8" s="313">
        <v>83900</v>
      </c>
      <c r="E8" s="315">
        <f t="shared" si="1"/>
        <v>17600</v>
      </c>
      <c r="F8" s="322"/>
      <c r="G8" s="313">
        <v>17600</v>
      </c>
      <c r="H8" s="322"/>
      <c r="I8" s="313">
        <v>0</v>
      </c>
    </row>
    <row r="9" spans="1:9" ht="13.5" thickBot="1">
      <c r="A9" s="319" t="s">
        <v>9</v>
      </c>
      <c r="B9" s="320">
        <v>213</v>
      </c>
      <c r="C9" s="313">
        <v>27127598.469999999</v>
      </c>
      <c r="D9" s="313">
        <v>10269242.99</v>
      </c>
      <c r="E9" s="315">
        <f t="shared" si="1"/>
        <v>2644462</v>
      </c>
      <c r="F9" s="313">
        <v>340300</v>
      </c>
      <c r="G9" s="313">
        <v>2255812</v>
      </c>
      <c r="H9" s="322"/>
      <c r="I9" s="313">
        <v>48350</v>
      </c>
    </row>
    <row r="10" spans="1:9" ht="13.5" thickBot="1">
      <c r="A10" s="238" t="s">
        <v>10</v>
      </c>
      <c r="B10" s="206">
        <v>220</v>
      </c>
      <c r="C10" s="187">
        <f>C11+C12+C13+C15+C14</f>
        <v>40349937.340000004</v>
      </c>
      <c r="D10" s="311">
        <f>D11+D12+D13+D15+D14</f>
        <v>10881504.1</v>
      </c>
      <c r="E10" s="311">
        <f>E11+E12+E13+E15+E14</f>
        <v>2437187.4</v>
      </c>
      <c r="F10" s="311">
        <f>F11+F12+F13+F15+F14+F19</f>
        <v>1232800</v>
      </c>
      <c r="G10" s="311">
        <f>G11+G12+G13+G15+G14+G19</f>
        <v>1200987.3999999999</v>
      </c>
      <c r="H10" s="309">
        <f t="shared" ref="H10" si="3">H11+H12+H13+H15+H14</f>
        <v>0</v>
      </c>
      <c r="I10" s="311">
        <f>I11+I12+I13+I15+I14</f>
        <v>3400</v>
      </c>
    </row>
    <row r="11" spans="1:9" ht="13.5" thickBot="1">
      <c r="A11" s="319" t="s">
        <v>11</v>
      </c>
      <c r="B11" s="320">
        <v>221</v>
      </c>
      <c r="C11" s="313">
        <v>1959137.66</v>
      </c>
      <c r="D11" s="313">
        <v>722888.04</v>
      </c>
      <c r="E11" s="315">
        <f t="shared" ref="E11:E18" si="4">F11+G11+H11+I11+K11+J11</f>
        <v>248600</v>
      </c>
      <c r="F11" s="313">
        <v>23500</v>
      </c>
      <c r="G11" s="313">
        <v>221700</v>
      </c>
      <c r="H11" s="322"/>
      <c r="I11" s="313">
        <v>3400</v>
      </c>
    </row>
    <row r="12" spans="1:9" ht="13.5" thickBot="1">
      <c r="A12" s="319" t="s">
        <v>12</v>
      </c>
      <c r="B12" s="320">
        <v>222</v>
      </c>
      <c r="C12" s="313">
        <v>1350540</v>
      </c>
      <c r="D12" s="313">
        <v>464510</v>
      </c>
      <c r="E12" s="315">
        <f t="shared" si="4"/>
        <v>200000</v>
      </c>
      <c r="F12" s="313">
        <v>200000</v>
      </c>
      <c r="G12" s="313">
        <v>0</v>
      </c>
      <c r="H12" s="322"/>
      <c r="I12" s="313">
        <v>0</v>
      </c>
    </row>
    <row r="13" spans="1:9" ht="13.5" thickBot="1">
      <c r="A13" s="319" t="s">
        <v>31</v>
      </c>
      <c r="B13" s="320">
        <v>223</v>
      </c>
      <c r="C13" s="313">
        <v>18228873.100000001</v>
      </c>
      <c r="D13" s="313">
        <v>7188664.6600000001</v>
      </c>
      <c r="E13" s="315">
        <f t="shared" si="4"/>
        <v>1057800</v>
      </c>
      <c r="F13" s="313">
        <v>744300</v>
      </c>
      <c r="G13" s="313">
        <v>313500</v>
      </c>
      <c r="H13" s="322"/>
      <c r="I13" s="313">
        <v>0</v>
      </c>
    </row>
    <row r="14" spans="1:9" ht="13.5" thickBot="1">
      <c r="A14" s="319" t="s">
        <v>46</v>
      </c>
      <c r="B14" s="320">
        <v>224</v>
      </c>
      <c r="C14" s="313">
        <v>945567.05</v>
      </c>
      <c r="D14" s="313">
        <v>515924.4</v>
      </c>
      <c r="E14" s="315">
        <f t="shared" si="4"/>
        <v>85987.4</v>
      </c>
      <c r="F14" s="322"/>
      <c r="G14" s="313">
        <v>85987.4</v>
      </c>
      <c r="H14" s="322"/>
      <c r="I14" s="313">
        <v>0</v>
      </c>
    </row>
    <row r="15" spans="1:9" ht="13.5" thickBot="1">
      <c r="A15" s="238" t="s">
        <v>13</v>
      </c>
      <c r="B15" s="206">
        <v>225</v>
      </c>
      <c r="C15" s="313">
        <v>17865819.530000001</v>
      </c>
      <c r="D15" s="313">
        <v>1989517</v>
      </c>
      <c r="E15" s="315">
        <f t="shared" si="4"/>
        <v>844800</v>
      </c>
      <c r="F15" s="311">
        <v>265000</v>
      </c>
      <c r="G15" s="311">
        <v>579800</v>
      </c>
      <c r="H15" s="309">
        <f t="shared" ref="H15:I15" si="5">H16+H17</f>
        <v>0</v>
      </c>
      <c r="I15" s="311">
        <f t="shared" si="5"/>
        <v>0</v>
      </c>
    </row>
    <row r="16" spans="1:9" ht="13.5" thickBot="1">
      <c r="A16" s="319" t="s">
        <v>45</v>
      </c>
      <c r="B16" s="320">
        <v>225</v>
      </c>
      <c r="C16" s="321">
        <v>0</v>
      </c>
      <c r="D16" s="321">
        <v>0</v>
      </c>
      <c r="E16" s="315">
        <f t="shared" si="4"/>
        <v>0</v>
      </c>
      <c r="F16" s="311"/>
      <c r="G16" s="322"/>
      <c r="H16" s="309"/>
      <c r="I16" s="311">
        <v>0</v>
      </c>
    </row>
    <row r="17" spans="1:9" ht="13.5" thickBot="1">
      <c r="A17" s="319" t="s">
        <v>14</v>
      </c>
      <c r="B17" s="320">
        <v>225</v>
      </c>
      <c r="C17" s="313">
        <v>17865819.530000001</v>
      </c>
      <c r="D17" s="313">
        <v>1989517</v>
      </c>
      <c r="E17" s="315">
        <f t="shared" si="4"/>
        <v>844800</v>
      </c>
      <c r="F17" s="313">
        <v>265000</v>
      </c>
      <c r="G17" s="313">
        <v>579800</v>
      </c>
      <c r="H17" s="322"/>
      <c r="I17" s="313">
        <v>0</v>
      </c>
    </row>
    <row r="18" spans="1:9" ht="13.5" thickBot="1">
      <c r="A18" s="238" t="s">
        <v>30</v>
      </c>
      <c r="B18" s="206" t="s">
        <v>60</v>
      </c>
      <c r="C18" s="187">
        <f>46482274+788249.91</f>
        <v>47270523.909999996</v>
      </c>
      <c r="D18" s="187">
        <v>12840868</v>
      </c>
      <c r="E18" s="315">
        <f t="shared" si="4"/>
        <v>3202650.47</v>
      </c>
      <c r="F18" s="311">
        <v>728500</v>
      </c>
      <c r="G18" s="311">
        <f>2350550.47+25000+63000</f>
        <v>2438550.4700000002</v>
      </c>
      <c r="H18" s="325"/>
      <c r="I18" s="311">
        <v>35600</v>
      </c>
    </row>
    <row r="19" spans="1:9" ht="13.5" thickBot="1">
      <c r="A19" s="238" t="s">
        <v>59</v>
      </c>
      <c r="B19" s="206">
        <v>228</v>
      </c>
      <c r="C19" s="313">
        <v>25719567.68</v>
      </c>
      <c r="D19" s="187">
        <v>587537</v>
      </c>
      <c r="E19" s="315"/>
      <c r="F19" s="309"/>
      <c r="G19" s="311">
        <v>0</v>
      </c>
      <c r="H19" s="325"/>
      <c r="I19" s="311">
        <v>0</v>
      </c>
    </row>
    <row r="20" spans="1:9" ht="13.5" thickBot="1">
      <c r="A20" s="238" t="s">
        <v>15</v>
      </c>
      <c r="B20" s="206">
        <v>231</v>
      </c>
      <c r="C20" s="187">
        <v>500000</v>
      </c>
      <c r="D20" s="187">
        <v>0</v>
      </c>
      <c r="E20" s="315">
        <f>F20+G20+H20+I20+K20+J20</f>
        <v>0</v>
      </c>
      <c r="F20" s="309"/>
      <c r="G20" s="309"/>
      <c r="H20" s="309"/>
      <c r="I20" s="311">
        <v>0</v>
      </c>
    </row>
    <row r="21" spans="1:9" ht="13.5" thickBot="1">
      <c r="A21" s="238" t="s">
        <v>33</v>
      </c>
      <c r="B21" s="210" t="s">
        <v>58</v>
      </c>
      <c r="C21" s="187">
        <v>7633135</v>
      </c>
      <c r="D21" s="187">
        <v>3375673</v>
      </c>
      <c r="E21" s="315">
        <f>F21+G21+H21+I21+K21+J21</f>
        <v>880576</v>
      </c>
      <c r="F21" s="309"/>
      <c r="G21" s="311">
        <f>600576+280000</f>
        <v>880576</v>
      </c>
      <c r="H21" s="309"/>
      <c r="I21" s="311">
        <v>0</v>
      </c>
    </row>
    <row r="22" spans="1:9" ht="13.5" thickBot="1">
      <c r="A22" s="238" t="s">
        <v>16</v>
      </c>
      <c r="B22" s="206">
        <v>251</v>
      </c>
      <c r="C22" s="313">
        <v>86955641.730000004</v>
      </c>
      <c r="D22" s="313">
        <v>30090968.079999998</v>
      </c>
      <c r="E22" s="315">
        <f>F22+G22+H22+I22</f>
        <v>7514711</v>
      </c>
      <c r="F22" s="309"/>
      <c r="G22" s="311">
        <v>4352681</v>
      </c>
      <c r="H22" s="311">
        <f>1662030+1500000</f>
        <v>3162030</v>
      </c>
      <c r="I22" s="311">
        <v>0</v>
      </c>
    </row>
    <row r="23" spans="1:9" ht="13.5" thickBot="1">
      <c r="A23" s="238" t="s">
        <v>17</v>
      </c>
      <c r="B23" s="206">
        <v>260</v>
      </c>
      <c r="C23" s="341">
        <v>11473374</v>
      </c>
      <c r="D23" s="187">
        <v>4407681</v>
      </c>
      <c r="E23" s="315">
        <f>F23+G23+H22+I23+K23+J23</f>
        <v>4036114</v>
      </c>
      <c r="F23" s="311">
        <v>400</v>
      </c>
      <c r="G23" s="311">
        <f>840000+33684</f>
        <v>873684</v>
      </c>
      <c r="I23" s="312">
        <v>0</v>
      </c>
    </row>
    <row r="24" spans="1:9" ht="13.5" thickBot="1">
      <c r="A24" s="238" t="s">
        <v>18</v>
      </c>
      <c r="B24" s="206">
        <v>300</v>
      </c>
      <c r="C24" s="187">
        <f>C25+C26+C27+C28</f>
        <v>16566053</v>
      </c>
      <c r="D24" s="187">
        <f>D25+D26+D27+D28</f>
        <v>2707916.63</v>
      </c>
      <c r="E24" s="315">
        <f>F24+G25+H24+I24+K24</f>
        <v>1311100</v>
      </c>
      <c r="F24" s="311">
        <f>F25+F26+F27+F28</f>
        <v>276500</v>
      </c>
      <c r="G24" s="326">
        <f>G25+G28</f>
        <v>2261000</v>
      </c>
      <c r="H24" s="309">
        <f t="shared" ref="H24:I24" si="6">H25+H26+H27+H28</f>
        <v>0</v>
      </c>
      <c r="I24" s="311">
        <f t="shared" si="6"/>
        <v>34600</v>
      </c>
    </row>
    <row r="25" spans="1:9" ht="13.5" thickBot="1">
      <c r="A25" s="319" t="s">
        <v>24</v>
      </c>
      <c r="B25" s="320">
        <v>310</v>
      </c>
      <c r="C25" s="313">
        <v>4794337</v>
      </c>
      <c r="D25" s="313">
        <v>1209733</v>
      </c>
      <c r="E25" s="315">
        <f>F25+H25+I25+K25+J25</f>
        <v>0</v>
      </c>
      <c r="F25" s="313">
        <v>0</v>
      </c>
      <c r="G25" s="313">
        <v>1000000</v>
      </c>
      <c r="H25" s="322"/>
      <c r="I25" s="313">
        <v>0</v>
      </c>
    </row>
    <row r="26" spans="1:9" ht="13.5" thickBot="1">
      <c r="A26" s="319" t="s">
        <v>23</v>
      </c>
      <c r="B26" s="320">
        <v>310</v>
      </c>
      <c r="C26" s="342"/>
      <c r="D26" s="342"/>
      <c r="E26" s="315">
        <f>F26+G26+H26+I26+K26+J26</f>
        <v>0</v>
      </c>
      <c r="F26" s="322"/>
      <c r="G26" s="322"/>
      <c r="H26" s="322"/>
      <c r="I26" s="313">
        <v>0</v>
      </c>
    </row>
    <row r="27" spans="1:9" ht="13.5" thickBot="1">
      <c r="A27" s="319" t="s">
        <v>66</v>
      </c>
      <c r="B27" s="324">
        <v>342</v>
      </c>
      <c r="C27" s="321">
        <v>2040600</v>
      </c>
      <c r="D27" s="321">
        <v>765943.63</v>
      </c>
      <c r="E27" s="315">
        <f>F27+G28+H27+I27+K27</f>
        <v>1334200</v>
      </c>
      <c r="F27" s="313">
        <v>73200</v>
      </c>
      <c r="H27" s="309"/>
      <c r="I27" s="311">
        <v>0</v>
      </c>
    </row>
    <row r="28" spans="1:9" ht="23.25" thickBot="1">
      <c r="A28" s="319" t="s">
        <v>67</v>
      </c>
      <c r="B28" s="327" t="s">
        <v>63</v>
      </c>
      <c r="C28" s="321">
        <v>9731116</v>
      </c>
      <c r="D28" s="321">
        <v>732240</v>
      </c>
      <c r="E28" s="315">
        <f>F28+G28+H28+I28+K28+J28</f>
        <v>1498900</v>
      </c>
      <c r="F28" s="313">
        <v>203300</v>
      </c>
      <c r="G28" s="311">
        <f>800000+5000+450000+6000</f>
        <v>1261000</v>
      </c>
      <c r="H28" s="322"/>
      <c r="I28" s="313">
        <v>34600</v>
      </c>
    </row>
    <row r="29" spans="1:9" ht="13.5" thickBot="1">
      <c r="A29" s="238" t="s">
        <v>36</v>
      </c>
      <c r="B29" s="206">
        <v>241</v>
      </c>
      <c r="C29" s="187">
        <f>C30+C36+C39</f>
        <v>410833094</v>
      </c>
      <c r="D29" s="187">
        <f>D30+D36+D39</f>
        <v>172164425</v>
      </c>
      <c r="E29" s="315">
        <f t="shared" ref="E29:E39" si="7">F29+G29+H29+I29+K29+J29</f>
        <v>30848000</v>
      </c>
      <c r="F29" s="311">
        <f>F30+F36</f>
        <v>25960000</v>
      </c>
      <c r="G29" s="311">
        <f>G30+G36</f>
        <v>4888000</v>
      </c>
      <c r="H29" s="309">
        <f t="shared" ref="H29:I29" si="8">H30+H36+H39</f>
        <v>0</v>
      </c>
      <c r="I29" s="311">
        <f t="shared" si="8"/>
        <v>0</v>
      </c>
    </row>
    <row r="30" spans="1:9" ht="13.5" thickBot="1">
      <c r="A30" s="238" t="s">
        <v>37</v>
      </c>
      <c r="B30" s="328" t="s">
        <v>39</v>
      </c>
      <c r="C30" s="187">
        <v>224299450</v>
      </c>
      <c r="D30" s="321">
        <v>95178458</v>
      </c>
      <c r="E30" s="315">
        <f t="shared" si="7"/>
        <v>26625200</v>
      </c>
      <c r="F30" s="311">
        <f>F31+F32+F33+F34+F35</f>
        <v>23127200</v>
      </c>
      <c r="G30" s="311">
        <f>G31+G32+G33+G34+G35</f>
        <v>3498000</v>
      </c>
      <c r="H30" s="309">
        <f t="shared" ref="H30:I30" si="9">H31+H33+H34+H35+H32</f>
        <v>0</v>
      </c>
      <c r="I30" s="311">
        <f t="shared" si="9"/>
        <v>0</v>
      </c>
    </row>
    <row r="31" spans="1:9" ht="13.5" thickBot="1">
      <c r="A31" s="319" t="s">
        <v>122</v>
      </c>
      <c r="B31" s="329">
        <v>211</v>
      </c>
      <c r="C31" s="321">
        <v>146849060.71000001</v>
      </c>
      <c r="D31" s="342">
        <v>69136186</v>
      </c>
      <c r="E31" s="315">
        <f t="shared" si="7"/>
        <v>10975200</v>
      </c>
      <c r="F31" s="313">
        <v>9690200</v>
      </c>
      <c r="G31" s="313">
        <v>1285000</v>
      </c>
      <c r="H31" s="322"/>
      <c r="I31" s="313"/>
    </row>
    <row r="32" spans="1:9" ht="13.5" thickBot="1">
      <c r="A32" s="319" t="s">
        <v>123</v>
      </c>
      <c r="B32" s="329">
        <v>211</v>
      </c>
      <c r="C32" s="343" t="s">
        <v>126</v>
      </c>
      <c r="D32" s="344" t="s">
        <v>126</v>
      </c>
      <c r="E32" s="315">
        <f t="shared" si="7"/>
        <v>4008900</v>
      </c>
      <c r="F32" s="313">
        <v>2868900</v>
      </c>
      <c r="G32" s="313">
        <v>1140000</v>
      </c>
      <c r="H32" s="322"/>
      <c r="I32" s="313"/>
    </row>
    <row r="33" spans="1:9" ht="13.5" thickBot="1">
      <c r="A33" s="319" t="s">
        <v>25</v>
      </c>
      <c r="B33" s="329">
        <v>213</v>
      </c>
      <c r="C33" s="321">
        <v>44325539.649999999</v>
      </c>
      <c r="D33" s="342">
        <v>18162626</v>
      </c>
      <c r="E33" s="315">
        <f t="shared" si="7"/>
        <v>4511100</v>
      </c>
      <c r="F33" s="313">
        <v>3792800</v>
      </c>
      <c r="G33" s="313">
        <f>717400+900</f>
        <v>718300</v>
      </c>
      <c r="H33" s="322"/>
      <c r="I33" s="313"/>
    </row>
    <row r="34" spans="1:9" ht="13.5" thickBot="1">
      <c r="A34" s="319" t="s">
        <v>34</v>
      </c>
      <c r="B34" s="330">
        <v>340</v>
      </c>
      <c r="C34" s="321">
        <v>6607962</v>
      </c>
      <c r="D34" s="342">
        <v>2663095</v>
      </c>
      <c r="E34" s="315">
        <f>F34+G34+H34+I34+K34+J34</f>
        <v>3742300</v>
      </c>
      <c r="F34" s="313">
        <v>3545300</v>
      </c>
      <c r="G34" s="313">
        <v>197000</v>
      </c>
      <c r="H34" s="322"/>
      <c r="I34" s="313">
        <f>I37+I38</f>
        <v>0</v>
      </c>
    </row>
    <row r="35" spans="1:9" ht="13.5" thickBot="1">
      <c r="A35" s="319" t="s">
        <v>29</v>
      </c>
      <c r="B35" s="330"/>
      <c r="C35" s="321">
        <f>C30-C31-C33-C34</f>
        <v>26516887.639999993</v>
      </c>
      <c r="D35" s="313">
        <f>D30-D31-D33-D34</f>
        <v>5216551</v>
      </c>
      <c r="E35" s="315">
        <f t="shared" si="7"/>
        <v>3387700</v>
      </c>
      <c r="F35" s="313">
        <v>3230000</v>
      </c>
      <c r="G35" s="313">
        <v>157700</v>
      </c>
      <c r="H35" s="309"/>
      <c r="I35" s="311"/>
    </row>
    <row r="36" spans="1:9" ht="13.5" thickBot="1">
      <c r="A36" s="238" t="s">
        <v>38</v>
      </c>
      <c r="B36" s="210">
        <v>241013</v>
      </c>
      <c r="C36" s="187">
        <v>128909400</v>
      </c>
      <c r="D36" s="313">
        <v>69447751</v>
      </c>
      <c r="E36" s="315">
        <f t="shared" si="7"/>
        <v>4222800</v>
      </c>
      <c r="F36" s="311">
        <f>F37+F38</f>
        <v>2832800</v>
      </c>
      <c r="G36" s="311">
        <f>G37+G38</f>
        <v>1390000</v>
      </c>
      <c r="H36" s="309">
        <f t="shared" ref="H36:I36" si="10">H37+H38</f>
        <v>0</v>
      </c>
      <c r="I36" s="311">
        <f t="shared" si="10"/>
        <v>0</v>
      </c>
    </row>
    <row r="37" spans="1:9" ht="13.5" thickBot="1">
      <c r="A37" s="319" t="s">
        <v>32</v>
      </c>
      <c r="B37" s="330">
        <v>223</v>
      </c>
      <c r="C37" s="321">
        <v>82205402.950000003</v>
      </c>
      <c r="D37" s="321">
        <v>49045581</v>
      </c>
      <c r="E37" s="315">
        <f t="shared" si="7"/>
        <v>3806800</v>
      </c>
      <c r="F37" s="313">
        <v>2832800</v>
      </c>
      <c r="G37" s="313">
        <v>974000</v>
      </c>
      <c r="H37" s="322"/>
      <c r="I37" s="313"/>
    </row>
    <row r="38" spans="1:9" ht="13.5" thickBot="1">
      <c r="A38" s="319" t="s">
        <v>52</v>
      </c>
      <c r="B38" s="330"/>
      <c r="C38" s="321">
        <f>C36-C37</f>
        <v>46703997.049999997</v>
      </c>
      <c r="D38" s="321">
        <f>D36-D37</f>
        <v>20402170</v>
      </c>
      <c r="E38" s="315">
        <f t="shared" si="7"/>
        <v>416000</v>
      </c>
      <c r="F38" s="313"/>
      <c r="G38" s="313">
        <v>416000</v>
      </c>
      <c r="H38" s="322"/>
      <c r="I38" s="313"/>
    </row>
    <row r="39" spans="1:9" ht="13.5" thickBot="1">
      <c r="A39" s="238" t="s">
        <v>35</v>
      </c>
      <c r="B39" s="210" t="s">
        <v>89</v>
      </c>
      <c r="C39" s="321">
        <v>57624244</v>
      </c>
      <c r="D39" s="187">
        <v>7538216</v>
      </c>
      <c r="E39" s="315">
        <f t="shared" si="7"/>
        <v>1691164</v>
      </c>
      <c r="F39" s="311">
        <v>800000</v>
      </c>
      <c r="G39" s="311">
        <v>891164</v>
      </c>
      <c r="H39" s="309"/>
      <c r="I39" s="311"/>
    </row>
    <row r="40" spans="1:9" ht="16.5" thickBot="1">
      <c r="A40" s="332" t="s">
        <v>2</v>
      </c>
      <c r="B40" s="333"/>
      <c r="C40" s="311">
        <f>C4+C10+C18+C20+C21+C22+C23+C24+C29+C19</f>
        <v>764563112.43999994</v>
      </c>
      <c r="D40" s="311">
        <f>D4+D10+D18+D20+D21+C22+D19+D23+D24+D29</f>
        <v>342021991.04000002</v>
      </c>
      <c r="E40" s="311">
        <f>F40+G40+H40+I40</f>
        <v>61689039.870000005</v>
      </c>
      <c r="F40" s="311">
        <f>F4+F10+F18+F20+F21+F22+F23+F24+F30+F36+F39</f>
        <v>30465200</v>
      </c>
      <c r="G40" s="311">
        <f>G4+G10+G18+G20+G21+G22+G23+G24+G30+G36+G39</f>
        <v>27786379.870000001</v>
      </c>
      <c r="H40" s="311">
        <f>H4+H10+H18+H20+H21+H22+H24+H30+H36+H39</f>
        <v>3162030</v>
      </c>
      <c r="I40" s="311">
        <f>I5+I9+I10+I18+I20+I21+I22+I23+I24+I30+I36+I39</f>
        <v>275430</v>
      </c>
    </row>
    <row r="41" spans="1:9">
      <c r="A41" s="19" t="s">
        <v>40</v>
      </c>
      <c r="B41" s="222"/>
      <c r="C41" s="222"/>
      <c r="D41" s="222"/>
      <c r="E41" s="338"/>
      <c r="F41" s="222"/>
      <c r="G41" s="337"/>
      <c r="H41" s="337"/>
      <c r="I41" s="334"/>
    </row>
    <row r="42" spans="1:9">
      <c r="A42" s="18" t="s">
        <v>41</v>
      </c>
      <c r="B42" s="223">
        <f>B43+B44</f>
        <v>31146167</v>
      </c>
      <c r="C42" s="230"/>
      <c r="E42" s="338"/>
      <c r="F42" s="223"/>
      <c r="G42" s="338"/>
      <c r="H42" s="338"/>
      <c r="I42" s="335"/>
    </row>
    <row r="43" spans="1:9">
      <c r="A43" s="18" t="s">
        <v>124</v>
      </c>
      <c r="B43" s="224">
        <f>E6+E9+E31+E33</f>
        <v>23122267</v>
      </c>
      <c r="C43" s="224"/>
      <c r="D43" s="224"/>
      <c r="E43" s="340"/>
      <c r="F43" s="224"/>
      <c r="G43" s="339"/>
      <c r="H43" s="339"/>
    </row>
    <row r="44" spans="1:9">
      <c r="A44" t="s">
        <v>125</v>
      </c>
      <c r="B44" s="224">
        <f>E7+E32</f>
        <v>8023900</v>
      </c>
      <c r="C44" s="225"/>
      <c r="D44" s="225"/>
      <c r="E44" s="340"/>
      <c r="F44" s="224"/>
      <c r="G44" s="339"/>
      <c r="H44" s="339"/>
    </row>
    <row r="46" spans="1:9">
      <c r="A46" t="s">
        <v>127</v>
      </c>
    </row>
    <row r="47" spans="1:9">
      <c r="A47" t="s">
        <v>129</v>
      </c>
    </row>
    <row r="48" spans="1:9">
      <c r="A48" t="s">
        <v>128</v>
      </c>
    </row>
    <row r="49" spans="1:1">
      <c r="A49" t="s">
        <v>130</v>
      </c>
    </row>
  </sheetData>
  <mergeCells count="6">
    <mergeCell ref="A1:I1"/>
    <mergeCell ref="A2:A3"/>
    <mergeCell ref="B2:B3"/>
    <mergeCell ref="C2:C3"/>
    <mergeCell ref="D2:D3"/>
    <mergeCell ref="E2:I2"/>
  </mergeCells>
  <pageMargins left="0.7" right="0.7" top="0.75" bottom="0.75" header="0.3" footer="0.3"/>
  <pageSetup paperSize="9" scale="73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7"/>
  <sheetViews>
    <sheetView topLeftCell="A7" zoomScaleNormal="100" workbookViewId="0">
      <selection activeCell="D36" sqref="D36"/>
    </sheetView>
  </sheetViews>
  <sheetFormatPr defaultRowHeight="12.75"/>
  <cols>
    <col min="1" max="1" width="40.28515625" customWidth="1"/>
    <col min="2" max="2" width="17" customWidth="1"/>
    <col min="3" max="3" width="15.85546875" customWidth="1"/>
    <col min="4" max="4" width="14.7109375" customWidth="1"/>
    <col min="5" max="5" width="14.140625" style="336" customWidth="1"/>
    <col min="6" max="6" width="14.85546875" customWidth="1"/>
    <col min="7" max="7" width="13.5703125" style="336" customWidth="1"/>
    <col min="8" max="8" width="13.28515625" style="336" customWidth="1"/>
    <col min="9" max="9" width="11.5703125" style="336" customWidth="1"/>
  </cols>
  <sheetData>
    <row r="1" spans="1:9" ht="13.5" thickBot="1">
      <c r="A1" s="397" t="s">
        <v>131</v>
      </c>
      <c r="B1" s="397"/>
      <c r="C1" s="397"/>
      <c r="D1" s="397"/>
      <c r="E1" s="397"/>
      <c r="F1" s="397"/>
      <c r="G1" s="397"/>
      <c r="H1" s="397"/>
      <c r="I1" s="397"/>
    </row>
    <row r="2" spans="1:9" ht="13.5" thickBot="1">
      <c r="A2" s="415" t="s">
        <v>0</v>
      </c>
      <c r="B2" s="416" t="s">
        <v>1</v>
      </c>
      <c r="C2" s="416" t="s">
        <v>78</v>
      </c>
      <c r="D2" s="416" t="s">
        <v>132</v>
      </c>
      <c r="E2" s="417" t="s">
        <v>133</v>
      </c>
      <c r="F2" s="418"/>
      <c r="G2" s="418"/>
      <c r="H2" s="418"/>
      <c r="I2" s="418"/>
    </row>
    <row r="3" spans="1:9" ht="23.25" thickBot="1">
      <c r="A3" s="415"/>
      <c r="B3" s="416"/>
      <c r="C3" s="416"/>
      <c r="D3" s="416"/>
      <c r="E3" s="11" t="s">
        <v>2</v>
      </c>
      <c r="F3" s="98" t="s">
        <v>44</v>
      </c>
      <c r="G3" s="98" t="s">
        <v>42</v>
      </c>
      <c r="H3" s="98" t="s">
        <v>3</v>
      </c>
      <c r="I3" s="98" t="s">
        <v>43</v>
      </c>
    </row>
    <row r="4" spans="1:9" ht="13.5" thickBot="1">
      <c r="A4" s="233" t="s">
        <v>6</v>
      </c>
      <c r="B4" s="202"/>
      <c r="C4" s="316">
        <f>C5+C8+C9</f>
        <v>117261785.78</v>
      </c>
      <c r="D4" s="317">
        <f>D5+D8+D9</f>
        <v>48148683.620000005</v>
      </c>
      <c r="E4" s="314">
        <f t="shared" ref="E4:E9" si="0">F4+G4+H4+I4+K4+J4</f>
        <v>11851030</v>
      </c>
      <c r="F4" s="314">
        <f>F5+F8+F9</f>
        <v>1479000</v>
      </c>
      <c r="G4" s="314">
        <f>G5+G8+G9</f>
        <v>10170200</v>
      </c>
      <c r="H4" s="308">
        <f t="shared" ref="H4" si="1">H5+H8+H9</f>
        <v>0</v>
      </c>
      <c r="I4" s="310">
        <f>I5+I8+I9</f>
        <v>201830</v>
      </c>
    </row>
    <row r="5" spans="1:9" ht="13.5" thickBot="1">
      <c r="A5" s="233" t="s">
        <v>7</v>
      </c>
      <c r="B5" s="202"/>
      <c r="C5" s="317">
        <f>C6+C7</f>
        <v>89796287.310000002</v>
      </c>
      <c r="D5" s="317">
        <f>D6</f>
        <v>37795540.630000003</v>
      </c>
      <c r="E5" s="315">
        <f t="shared" si="0"/>
        <v>9173480</v>
      </c>
      <c r="F5" s="311">
        <f t="shared" ref="F5:I5" si="2">F6+F7</f>
        <v>1131700</v>
      </c>
      <c r="G5" s="311">
        <f>G6+G7</f>
        <v>7888300</v>
      </c>
      <c r="H5" s="309">
        <f t="shared" si="2"/>
        <v>0</v>
      </c>
      <c r="I5" s="311">
        <f t="shared" si="2"/>
        <v>153480</v>
      </c>
    </row>
    <row r="6" spans="1:9" ht="13.5" thickBot="1">
      <c r="A6" s="319" t="s">
        <v>134</v>
      </c>
      <c r="B6" s="320">
        <v>211</v>
      </c>
      <c r="C6" s="313">
        <v>89796287.310000002</v>
      </c>
      <c r="D6" s="313">
        <v>37795540.630000003</v>
      </c>
      <c r="E6" s="315">
        <f t="shared" si="0"/>
        <v>4495180</v>
      </c>
      <c r="F6" s="313">
        <v>801700</v>
      </c>
      <c r="G6" s="313">
        <v>3610000</v>
      </c>
      <c r="H6" s="322"/>
      <c r="I6" s="313">
        <v>83480</v>
      </c>
    </row>
    <row r="7" spans="1:9" ht="13.5" thickBot="1">
      <c r="A7" s="323" t="s">
        <v>135</v>
      </c>
      <c r="B7" s="324">
        <v>211</v>
      </c>
      <c r="C7" s="313">
        <v>0</v>
      </c>
      <c r="D7" s="321">
        <v>0</v>
      </c>
      <c r="E7" s="315">
        <f t="shared" si="0"/>
        <v>4678300</v>
      </c>
      <c r="F7" s="313">
        <v>330000</v>
      </c>
      <c r="G7" s="313">
        <v>4278300</v>
      </c>
      <c r="H7" s="322"/>
      <c r="I7" s="313">
        <v>70000</v>
      </c>
    </row>
    <row r="8" spans="1:9" ht="13.5" thickBot="1">
      <c r="A8" s="319" t="s">
        <v>8</v>
      </c>
      <c r="B8" s="320">
        <v>212</v>
      </c>
      <c r="C8" s="313">
        <v>337900</v>
      </c>
      <c r="D8" s="313">
        <v>83900</v>
      </c>
      <c r="E8" s="315">
        <f t="shared" si="0"/>
        <v>16600</v>
      </c>
      <c r="F8" s="322"/>
      <c r="G8" s="313">
        <v>16600</v>
      </c>
      <c r="H8" s="322"/>
      <c r="I8" s="313">
        <v>0</v>
      </c>
    </row>
    <row r="9" spans="1:9" ht="13.5" thickBot="1">
      <c r="A9" s="319" t="s">
        <v>9</v>
      </c>
      <c r="B9" s="320">
        <v>213</v>
      </c>
      <c r="C9" s="313">
        <v>27127598.469999999</v>
      </c>
      <c r="D9" s="313">
        <v>10269242.99</v>
      </c>
      <c r="E9" s="315">
        <f t="shared" si="0"/>
        <v>2660950</v>
      </c>
      <c r="F9" s="313">
        <v>347300</v>
      </c>
      <c r="G9" s="313">
        <v>2265300</v>
      </c>
      <c r="H9" s="322"/>
      <c r="I9" s="313">
        <v>48350</v>
      </c>
    </row>
    <row r="10" spans="1:9" ht="13.5" thickBot="1">
      <c r="A10" s="238" t="s">
        <v>10</v>
      </c>
      <c r="B10" s="206">
        <v>220</v>
      </c>
      <c r="C10" s="187">
        <f>C11+C12+C13+C15+C14</f>
        <v>40349937.340000004</v>
      </c>
      <c r="D10" s="311">
        <f>D11+D12+D13+D15+D14</f>
        <v>11293738.680000002</v>
      </c>
      <c r="E10" s="311">
        <f>E11+E12+E13+E15+E14</f>
        <v>1571567.4</v>
      </c>
      <c r="F10" s="311">
        <f>F11+F12+F13+F15+F14+F19</f>
        <v>442800</v>
      </c>
      <c r="G10" s="311">
        <f>G11+G12+G13+G15+G14+G19</f>
        <v>1125367.3999999999</v>
      </c>
      <c r="H10" s="309">
        <f t="shared" ref="H10" si="3">H11+H12+H13+H15+H14</f>
        <v>0</v>
      </c>
      <c r="I10" s="311">
        <f>I11+I12+I13+I15+I14</f>
        <v>3400</v>
      </c>
    </row>
    <row r="11" spans="1:9" ht="13.5" thickBot="1">
      <c r="A11" s="319" t="s">
        <v>11</v>
      </c>
      <c r="B11" s="320">
        <v>221</v>
      </c>
      <c r="C11" s="313">
        <v>1959137.66</v>
      </c>
      <c r="D11" s="313">
        <v>722888.04</v>
      </c>
      <c r="E11" s="315">
        <f t="shared" ref="E11:E18" si="4">F11+G11+H11+I11+K11+J11</f>
        <v>192980</v>
      </c>
      <c r="F11" s="313">
        <v>23500</v>
      </c>
      <c r="G11" s="313">
        <v>166080</v>
      </c>
      <c r="H11" s="322"/>
      <c r="I11" s="313">
        <v>3400</v>
      </c>
    </row>
    <row r="12" spans="1:9" ht="13.5" thickBot="1">
      <c r="A12" s="319" t="s">
        <v>12</v>
      </c>
      <c r="B12" s="320">
        <v>222</v>
      </c>
      <c r="C12" s="313">
        <v>1350540</v>
      </c>
      <c r="D12" s="313">
        <v>464510</v>
      </c>
      <c r="E12" s="315">
        <f t="shared" si="4"/>
        <v>50000</v>
      </c>
      <c r="F12" s="313">
        <v>50000</v>
      </c>
      <c r="G12" s="313"/>
      <c r="H12" s="322"/>
      <c r="I12" s="313">
        <v>0</v>
      </c>
    </row>
    <row r="13" spans="1:9" ht="13.5" thickBot="1">
      <c r="A13" s="319" t="s">
        <v>31</v>
      </c>
      <c r="B13" s="320">
        <v>223</v>
      </c>
      <c r="C13" s="313">
        <v>18228873.100000001</v>
      </c>
      <c r="D13" s="313">
        <v>7197134.75</v>
      </c>
      <c r="E13" s="315">
        <f t="shared" si="4"/>
        <v>477800</v>
      </c>
      <c r="F13" s="313">
        <v>164300</v>
      </c>
      <c r="G13" s="313">
        <v>313500</v>
      </c>
      <c r="H13" s="322"/>
      <c r="I13" s="313">
        <v>0</v>
      </c>
    </row>
    <row r="14" spans="1:9" ht="13.5" thickBot="1">
      <c r="A14" s="319" t="s">
        <v>46</v>
      </c>
      <c r="B14" s="320">
        <v>224</v>
      </c>
      <c r="C14" s="313">
        <v>945567.05</v>
      </c>
      <c r="D14" s="313">
        <v>515924.4</v>
      </c>
      <c r="E14" s="315">
        <f t="shared" si="4"/>
        <v>85987.4</v>
      </c>
      <c r="F14" s="322"/>
      <c r="G14" s="313">
        <v>85987.4</v>
      </c>
      <c r="H14" s="322"/>
      <c r="I14" s="313">
        <v>0</v>
      </c>
    </row>
    <row r="15" spans="1:9" ht="13.5" thickBot="1">
      <c r="A15" s="238" t="s">
        <v>13</v>
      </c>
      <c r="B15" s="206">
        <v>225</v>
      </c>
      <c r="C15" s="313">
        <f>C17</f>
        <v>17865819.530000001</v>
      </c>
      <c r="D15" s="313">
        <f>D17</f>
        <v>2393281.4900000002</v>
      </c>
      <c r="E15" s="315">
        <f t="shared" si="4"/>
        <v>764800</v>
      </c>
      <c r="F15" s="311">
        <v>205000</v>
      </c>
      <c r="G15" s="311">
        <f>G17</f>
        <v>559800</v>
      </c>
      <c r="H15" s="309">
        <f t="shared" ref="H15:I15" si="5">H16+H17</f>
        <v>0</v>
      </c>
      <c r="I15" s="311">
        <f t="shared" si="5"/>
        <v>0</v>
      </c>
    </row>
    <row r="16" spans="1:9" ht="13.5" thickBot="1">
      <c r="A16" s="319" t="s">
        <v>45</v>
      </c>
      <c r="B16" s="320">
        <v>225</v>
      </c>
      <c r="C16" s="321">
        <v>0</v>
      </c>
      <c r="D16" s="321">
        <v>0</v>
      </c>
      <c r="E16" s="315">
        <f t="shared" si="4"/>
        <v>0</v>
      </c>
      <c r="F16" s="311"/>
      <c r="G16" s="322"/>
      <c r="H16" s="309"/>
      <c r="I16" s="311">
        <v>0</v>
      </c>
    </row>
    <row r="17" spans="1:9" ht="13.5" thickBot="1">
      <c r="A17" s="319" t="s">
        <v>14</v>
      </c>
      <c r="B17" s="320">
        <v>225</v>
      </c>
      <c r="C17" s="313">
        <v>17865819.530000001</v>
      </c>
      <c r="D17" s="313">
        <v>2393281.4900000002</v>
      </c>
      <c r="E17" s="315">
        <f t="shared" si="4"/>
        <v>764800</v>
      </c>
      <c r="F17" s="313">
        <v>205000</v>
      </c>
      <c r="G17" s="313">
        <v>559800</v>
      </c>
      <c r="H17" s="322"/>
      <c r="I17" s="313">
        <v>0</v>
      </c>
    </row>
    <row r="18" spans="1:9" ht="13.5" thickBot="1">
      <c r="A18" s="238" t="s">
        <v>30</v>
      </c>
      <c r="B18" s="206" t="s">
        <v>60</v>
      </c>
      <c r="C18" s="187">
        <f>46482274+788249.91</f>
        <v>47270523.909999996</v>
      </c>
      <c r="D18" s="187">
        <v>12957831.75</v>
      </c>
      <c r="E18" s="315">
        <f t="shared" si="4"/>
        <v>3224255</v>
      </c>
      <c r="F18" s="311">
        <v>728500</v>
      </c>
      <c r="G18" s="311">
        <f>10000+38367+2411788</f>
        <v>2460155</v>
      </c>
      <c r="H18" s="325"/>
      <c r="I18" s="311">
        <v>35600</v>
      </c>
    </row>
    <row r="19" spans="1:9" ht="13.5" thickBot="1">
      <c r="A19" s="238" t="s">
        <v>59</v>
      </c>
      <c r="B19" s="206">
        <v>228</v>
      </c>
      <c r="C19" s="313">
        <v>25719567.68</v>
      </c>
      <c r="D19" s="187">
        <v>587537.19999999995</v>
      </c>
      <c r="E19" s="315"/>
      <c r="F19" s="309"/>
      <c r="G19" s="311">
        <v>0</v>
      </c>
      <c r="H19" s="325"/>
      <c r="I19" s="311">
        <v>0</v>
      </c>
    </row>
    <row r="20" spans="1:9" ht="13.5" thickBot="1">
      <c r="A20" s="238" t="s">
        <v>15</v>
      </c>
      <c r="B20" s="206">
        <v>231</v>
      </c>
      <c r="C20" s="187">
        <v>500000</v>
      </c>
      <c r="D20" s="187">
        <v>0</v>
      </c>
      <c r="E20" s="315">
        <f>F20+G20+H20+I20+K20+J20</f>
        <v>0</v>
      </c>
      <c r="F20" s="309"/>
      <c r="G20" s="309"/>
      <c r="H20" s="309"/>
      <c r="I20" s="311">
        <v>0</v>
      </c>
    </row>
    <row r="21" spans="1:9" ht="13.5" thickBot="1">
      <c r="A21" s="238" t="s">
        <v>33</v>
      </c>
      <c r="B21" s="210" t="s">
        <v>58</v>
      </c>
      <c r="C21" s="187">
        <v>7633135</v>
      </c>
      <c r="D21" s="187">
        <v>3375673.34</v>
      </c>
      <c r="E21" s="315">
        <f>F21+G21+H21+I21+K21+J21</f>
        <v>183899</v>
      </c>
      <c r="F21" s="309"/>
      <c r="G21" s="311">
        <f>183899</f>
        <v>183899</v>
      </c>
      <c r="H21" s="309"/>
      <c r="I21" s="311">
        <v>0</v>
      </c>
    </row>
    <row r="22" spans="1:9" ht="13.5" thickBot="1">
      <c r="A22" s="238" t="s">
        <v>16</v>
      </c>
      <c r="B22" s="206">
        <v>251</v>
      </c>
      <c r="C22" s="313">
        <v>86955641.730000004</v>
      </c>
      <c r="D22" s="313">
        <v>30090968.079999998</v>
      </c>
      <c r="E22" s="315">
        <f>F22+G22+H22+I22</f>
        <v>5322681</v>
      </c>
      <c r="F22" s="309"/>
      <c r="G22" s="311">
        <f>4322681</f>
        <v>4322681</v>
      </c>
      <c r="H22" s="311">
        <v>1000000</v>
      </c>
      <c r="I22" s="311">
        <v>0</v>
      </c>
    </row>
    <row r="23" spans="1:9" ht="13.5" thickBot="1">
      <c r="A23" s="238" t="s">
        <v>17</v>
      </c>
      <c r="B23" s="206">
        <v>260</v>
      </c>
      <c r="C23" s="341">
        <v>11473374</v>
      </c>
      <c r="D23" s="187">
        <v>4407681.8499999996</v>
      </c>
      <c r="E23" s="315">
        <f>F23+G23+H22+I23+K23+J23</f>
        <v>1852264</v>
      </c>
      <c r="F23" s="311">
        <v>4000</v>
      </c>
      <c r="G23" s="311">
        <f>821764+26500</f>
        <v>848264</v>
      </c>
      <c r="I23" s="312">
        <v>0</v>
      </c>
    </row>
    <row r="24" spans="1:9" ht="13.5" thickBot="1">
      <c r="A24" s="238" t="s">
        <v>18</v>
      </c>
      <c r="B24" s="206">
        <v>300</v>
      </c>
      <c r="C24" s="187">
        <f>C25+C26+C27+C28</f>
        <v>16566053</v>
      </c>
      <c r="D24" s="187">
        <f>D25+D26+D27+D28</f>
        <v>3054223.3000000003</v>
      </c>
      <c r="E24" s="315">
        <f>F24+G25+H24+I24+K24</f>
        <v>869000</v>
      </c>
      <c r="F24" s="311">
        <f>F25+F26+F27+F28</f>
        <v>309400</v>
      </c>
      <c r="G24" s="326">
        <f>G25+G28+G27</f>
        <v>1241500</v>
      </c>
      <c r="H24" s="309">
        <f t="shared" ref="H24:I24" si="6">H25+H26+H27+H28</f>
        <v>0</v>
      </c>
      <c r="I24" s="311">
        <f t="shared" si="6"/>
        <v>59600</v>
      </c>
    </row>
    <row r="25" spans="1:9" ht="13.5" thickBot="1">
      <c r="A25" s="319" t="s">
        <v>24</v>
      </c>
      <c r="B25" s="320">
        <v>310</v>
      </c>
      <c r="C25" s="313">
        <v>4794337</v>
      </c>
      <c r="D25" s="313">
        <v>1209733.3500000001</v>
      </c>
      <c r="E25" s="315">
        <f>F25+H25+I25+K25+J25</f>
        <v>0</v>
      </c>
      <c r="F25" s="313">
        <v>0</v>
      </c>
      <c r="G25" s="313">
        <v>500000</v>
      </c>
      <c r="H25" s="322"/>
      <c r="I25" s="313">
        <v>0</v>
      </c>
    </row>
    <row r="26" spans="1:9" ht="13.5" thickBot="1">
      <c r="A26" s="319" t="s">
        <v>23</v>
      </c>
      <c r="B26" s="320">
        <v>310</v>
      </c>
      <c r="C26" s="342"/>
      <c r="D26" s="342"/>
      <c r="E26" s="315">
        <f>F26+G26+H26+I26+K26+J26</f>
        <v>0</v>
      </c>
      <c r="F26" s="322"/>
      <c r="G26" s="322"/>
      <c r="H26" s="322"/>
      <c r="I26" s="313">
        <v>0</v>
      </c>
    </row>
    <row r="27" spans="1:9" ht="13.5" thickBot="1">
      <c r="A27" s="319" t="s">
        <v>66</v>
      </c>
      <c r="B27" s="324">
        <v>342</v>
      </c>
      <c r="C27" s="321">
        <v>2040600</v>
      </c>
      <c r="D27" s="321">
        <v>768003.83</v>
      </c>
      <c r="E27" s="315">
        <f>F27+G28+H27+I27+K27</f>
        <v>614700</v>
      </c>
      <c r="F27" s="313">
        <v>73200</v>
      </c>
      <c r="G27" s="313">
        <v>200000</v>
      </c>
      <c r="H27" s="309"/>
      <c r="I27" s="311">
        <v>0</v>
      </c>
    </row>
    <row r="28" spans="1:9" ht="23.25" thickBot="1">
      <c r="A28" s="319" t="s">
        <v>67</v>
      </c>
      <c r="B28" s="327" t="s">
        <v>63</v>
      </c>
      <c r="C28" s="321">
        <v>9731116</v>
      </c>
      <c r="D28" s="321">
        <v>1076486.1200000001</v>
      </c>
      <c r="E28" s="315">
        <f t="shared" ref="E28:E39" si="7">F28+G28+H28+I28+K28+J28</f>
        <v>837300</v>
      </c>
      <c r="F28" s="313">
        <v>236200</v>
      </c>
      <c r="G28" s="311">
        <f>5000+450000+86500</f>
        <v>541500</v>
      </c>
      <c r="H28" s="322"/>
      <c r="I28" s="313">
        <f>3600+56000</f>
        <v>59600</v>
      </c>
    </row>
    <row r="29" spans="1:9" ht="13.5" thickBot="1">
      <c r="A29" s="238" t="s">
        <v>36</v>
      </c>
      <c r="B29" s="206">
        <v>241</v>
      </c>
      <c r="C29" s="187">
        <f>C30+C36+C39</f>
        <v>410833094</v>
      </c>
      <c r="D29" s="187">
        <f>D30+D36+D39</f>
        <v>195382433.84</v>
      </c>
      <c r="E29" s="315">
        <f t="shared" si="7"/>
        <v>19355105.399999999</v>
      </c>
      <c r="F29" s="311">
        <f>F30+F36</f>
        <v>14103100</v>
      </c>
      <c r="G29" s="311">
        <f>G30+G36</f>
        <v>5252005.4000000004</v>
      </c>
      <c r="H29" s="309">
        <f t="shared" ref="H29:I29" si="8">H30+H36+H39</f>
        <v>0</v>
      </c>
      <c r="I29" s="311">
        <f t="shared" si="8"/>
        <v>0</v>
      </c>
    </row>
    <row r="30" spans="1:9" ht="13.5" thickBot="1">
      <c r="A30" s="238" t="s">
        <v>37</v>
      </c>
      <c r="B30" s="328" t="s">
        <v>39</v>
      </c>
      <c r="C30" s="187">
        <v>224299450</v>
      </c>
      <c r="D30" s="321">
        <v>111964827.31999999</v>
      </c>
      <c r="E30" s="315">
        <f t="shared" si="7"/>
        <v>15607785.4</v>
      </c>
      <c r="F30" s="311">
        <f>F31+F32+F33+F34+F35</f>
        <v>11537000</v>
      </c>
      <c r="G30" s="311">
        <f>G31+G32+G33+G34+G35</f>
        <v>4070785.4</v>
      </c>
      <c r="H30" s="309">
        <f t="shared" ref="H30:I30" si="9">H31+H33+H34+H35+H32</f>
        <v>0</v>
      </c>
      <c r="I30" s="311">
        <f t="shared" si="9"/>
        <v>0</v>
      </c>
    </row>
    <row r="31" spans="1:9" ht="13.5" thickBot="1">
      <c r="A31" s="319" t="s">
        <v>136</v>
      </c>
      <c r="B31" s="329">
        <v>211</v>
      </c>
      <c r="C31" s="321">
        <v>145033060.71000001</v>
      </c>
      <c r="D31" s="342">
        <v>84414822.730000004</v>
      </c>
      <c r="E31" s="315">
        <f t="shared" si="7"/>
        <v>6283700</v>
      </c>
      <c r="F31" s="313">
        <v>5067700</v>
      </c>
      <c r="G31" s="313">
        <v>1216000</v>
      </c>
      <c r="H31" s="322"/>
      <c r="I31" s="313"/>
    </row>
    <row r="32" spans="1:9" ht="13.5" thickBot="1">
      <c r="A32" s="319" t="s">
        <v>137</v>
      </c>
      <c r="B32" s="329">
        <v>211</v>
      </c>
      <c r="C32" s="343" t="s">
        <v>126</v>
      </c>
      <c r="D32" s="344" t="s">
        <v>126</v>
      </c>
      <c r="E32" s="315">
        <f t="shared" si="7"/>
        <v>3437500</v>
      </c>
      <c r="F32" s="313">
        <v>2287500</v>
      </c>
      <c r="G32" s="313">
        <v>1150000</v>
      </c>
      <c r="H32" s="322"/>
      <c r="I32" s="313"/>
    </row>
    <row r="33" spans="1:9" ht="13.5" thickBot="1">
      <c r="A33" s="319" t="s">
        <v>25</v>
      </c>
      <c r="B33" s="329">
        <v>213</v>
      </c>
      <c r="C33" s="321">
        <v>43813939.649999999</v>
      </c>
      <c r="D33" s="342">
        <v>23450827.84</v>
      </c>
      <c r="E33" s="315">
        <f t="shared" si="7"/>
        <v>2982900</v>
      </c>
      <c r="F33" s="313">
        <v>2256500</v>
      </c>
      <c r="G33" s="313">
        <v>726400</v>
      </c>
      <c r="H33" s="322"/>
      <c r="I33" s="313"/>
    </row>
    <row r="34" spans="1:9" ht="13.5" thickBot="1">
      <c r="A34" s="319" t="s">
        <v>34</v>
      </c>
      <c r="B34" s="330">
        <v>340</v>
      </c>
      <c r="C34" s="321">
        <v>6348586.9900000002</v>
      </c>
      <c r="D34" s="342">
        <v>2960536.42</v>
      </c>
      <c r="E34" s="315">
        <f t="shared" si="7"/>
        <v>2168300</v>
      </c>
      <c r="F34" s="313">
        <v>1925300</v>
      </c>
      <c r="G34" s="313">
        <v>243000</v>
      </c>
      <c r="H34" s="322"/>
      <c r="I34" s="313">
        <f>I37+I38</f>
        <v>0</v>
      </c>
    </row>
    <row r="35" spans="1:9" ht="13.5" thickBot="1">
      <c r="A35" s="319" t="s">
        <v>29</v>
      </c>
      <c r="B35" s="330"/>
      <c r="C35" s="321">
        <f>C30-C31-C33-C34</f>
        <v>29103862.649999991</v>
      </c>
      <c r="D35" s="313">
        <f>D30-D31-D33-D34</f>
        <v>1138640.3299999889</v>
      </c>
      <c r="E35" s="315">
        <f t="shared" si="7"/>
        <v>735385.4</v>
      </c>
      <c r="F35" s="313"/>
      <c r="G35" s="313">
        <f>734485.4+900</f>
        <v>735385.4</v>
      </c>
      <c r="H35" s="309"/>
      <c r="I35" s="311"/>
    </row>
    <row r="36" spans="1:9" ht="13.5" thickBot="1">
      <c r="A36" s="238" t="s">
        <v>38</v>
      </c>
      <c r="B36" s="210">
        <v>241013</v>
      </c>
      <c r="C36" s="187">
        <v>128909400</v>
      </c>
      <c r="D36" s="313">
        <v>75877749</v>
      </c>
      <c r="E36" s="315">
        <f t="shared" si="7"/>
        <v>3747320</v>
      </c>
      <c r="F36" s="311">
        <f>F37+F38</f>
        <v>2566100</v>
      </c>
      <c r="G36" s="311">
        <f>G37+G38</f>
        <v>1181220</v>
      </c>
      <c r="H36" s="309">
        <f t="shared" ref="H36:I36" si="10">H37+H38</f>
        <v>0</v>
      </c>
      <c r="I36" s="311">
        <f t="shared" si="10"/>
        <v>0</v>
      </c>
    </row>
    <row r="37" spans="1:9" ht="13.5" thickBot="1">
      <c r="A37" s="319" t="s">
        <v>32</v>
      </c>
      <c r="B37" s="330">
        <v>223</v>
      </c>
      <c r="C37" s="321">
        <v>82862450.409999996</v>
      </c>
      <c r="D37" s="321">
        <v>51260046.340000004</v>
      </c>
      <c r="E37" s="315">
        <f t="shared" si="7"/>
        <v>2542500</v>
      </c>
      <c r="F37" s="313">
        <v>1839500</v>
      </c>
      <c r="G37" s="313">
        <v>703000</v>
      </c>
      <c r="H37" s="322"/>
      <c r="I37" s="313"/>
    </row>
    <row r="38" spans="1:9" ht="13.5" thickBot="1">
      <c r="A38" s="319" t="s">
        <v>52</v>
      </c>
      <c r="B38" s="330"/>
      <c r="C38" s="321">
        <f>C36-C37</f>
        <v>46046949.590000004</v>
      </c>
      <c r="D38" s="321">
        <f>D36-D37</f>
        <v>24617702.659999996</v>
      </c>
      <c r="E38" s="315">
        <f t="shared" si="7"/>
        <v>1204820</v>
      </c>
      <c r="F38" s="313">
        <v>726600</v>
      </c>
      <c r="G38" s="313">
        <v>478220</v>
      </c>
      <c r="H38" s="322"/>
      <c r="I38" s="313"/>
    </row>
    <row r="39" spans="1:9" ht="13.5" thickBot="1">
      <c r="A39" s="238" t="s">
        <v>35</v>
      </c>
      <c r="B39" s="210" t="s">
        <v>89</v>
      </c>
      <c r="C39" s="321">
        <v>57624244</v>
      </c>
      <c r="D39" s="187">
        <v>7539857.5199999996</v>
      </c>
      <c r="E39" s="315">
        <f t="shared" si="7"/>
        <v>1791164</v>
      </c>
      <c r="F39" s="311">
        <v>900000</v>
      </c>
      <c r="G39" s="311">
        <f>891164</f>
        <v>891164</v>
      </c>
      <c r="H39" s="309"/>
      <c r="I39" s="311"/>
    </row>
    <row r="40" spans="1:9" ht="16.5" thickBot="1">
      <c r="A40" s="332" t="s">
        <v>2</v>
      </c>
      <c r="B40" s="333"/>
      <c r="C40" s="311">
        <f>C4+C10+C18+C20+C21+C22+C23+C24+C29+C19</f>
        <v>764563112.43999994</v>
      </c>
      <c r="D40" s="311">
        <f>D4+D10+D18+D20+D21+D22+D19+D23+D24+D29</f>
        <v>309298771.66000003</v>
      </c>
      <c r="E40" s="311">
        <f>F40+G40+H40+I40</f>
        <v>45762465.799999997</v>
      </c>
      <c r="F40" s="311">
        <f>F4+F10+F18+F20+F21+F22+F23+F24+F30+F36+F39</f>
        <v>17966800</v>
      </c>
      <c r="G40" s="311">
        <f>G4+G10+G18+G20+G21+G22+G23+G24+G30+G36+G39</f>
        <v>26495235.799999997</v>
      </c>
      <c r="H40" s="311">
        <f>H4+H10+H18+H20+H21+H22+H24+H30+H36+H39</f>
        <v>1000000</v>
      </c>
      <c r="I40" s="311">
        <f>I5+I9+I10+I18+I20+I21+I22+I23+I24+I30+I36+I39</f>
        <v>300430</v>
      </c>
    </row>
    <row r="41" spans="1:9">
      <c r="A41" s="19" t="s">
        <v>40</v>
      </c>
      <c r="B41" s="222"/>
      <c r="C41" s="222"/>
      <c r="D41" s="222"/>
      <c r="E41" s="338"/>
      <c r="F41" s="222"/>
      <c r="G41" s="337"/>
      <c r="H41" s="337"/>
      <c r="I41" s="334"/>
    </row>
    <row r="42" spans="1:9">
      <c r="A42" s="18" t="s">
        <v>41</v>
      </c>
      <c r="B42" s="223">
        <f>B43+B44</f>
        <v>24538530</v>
      </c>
      <c r="C42" s="230"/>
      <c r="E42" s="338"/>
      <c r="F42" s="223"/>
      <c r="G42" s="338"/>
      <c r="H42" s="338"/>
      <c r="I42" s="335"/>
    </row>
    <row r="43" spans="1:9">
      <c r="A43" s="18" t="s">
        <v>138</v>
      </c>
      <c r="B43" s="224">
        <f>E6+E9+E31+E33</f>
        <v>16422730</v>
      </c>
      <c r="C43" s="224"/>
      <c r="D43" s="224"/>
      <c r="E43" s="340"/>
      <c r="F43" s="224"/>
      <c r="G43" s="339"/>
      <c r="H43" s="339"/>
    </row>
    <row r="44" spans="1:9">
      <c r="A44" t="s">
        <v>139</v>
      </c>
      <c r="B44" s="224">
        <f>E7+E32</f>
        <v>8115800</v>
      </c>
      <c r="C44" s="225"/>
      <c r="D44" s="225"/>
      <c r="E44" s="340"/>
      <c r="F44" s="224"/>
      <c r="G44" s="339"/>
      <c r="H44" s="339"/>
    </row>
    <row r="46" spans="1:9">
      <c r="A46" t="s">
        <v>127</v>
      </c>
    </row>
    <row r="47" spans="1:9">
      <c r="A47" t="s">
        <v>140</v>
      </c>
    </row>
  </sheetData>
  <mergeCells count="6">
    <mergeCell ref="A1:I1"/>
    <mergeCell ref="A2:A3"/>
    <mergeCell ref="B2:B3"/>
    <mergeCell ref="C2:C3"/>
    <mergeCell ref="D2:D3"/>
    <mergeCell ref="E2:I2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декабрь 2020</vt:lpstr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4</vt:lpstr>
      <vt:lpstr>5</vt:lpstr>
      <vt:lpstr>6</vt:lpstr>
      <vt:lpstr>июль!Область_печати</vt:lpstr>
      <vt:lpstr>май!Область_печати</vt:lpstr>
    </vt:vector>
  </TitlesOfParts>
  <Company>Komitet Finansov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Басис</dc:creator>
  <cp:lastModifiedBy>Кочнова </cp:lastModifiedBy>
  <cp:lastPrinted>2022-05-26T09:32:08Z</cp:lastPrinted>
  <dcterms:created xsi:type="dcterms:W3CDTF">2011-01-11T13:31:41Z</dcterms:created>
  <dcterms:modified xsi:type="dcterms:W3CDTF">2022-05-26T09:33:47Z</dcterms:modified>
</cp:coreProperties>
</file>